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ate1904="1"/>
  <mc:AlternateContent xmlns:mc="http://schemas.openxmlformats.org/markup-compatibility/2006">
    <mc:Choice Requires="x15">
      <x15ac:absPath xmlns:x15ac="http://schemas.microsoft.com/office/spreadsheetml/2010/11/ac" url="C:\Users\bettina.springer\Desktop\pdf Legunet\"/>
    </mc:Choice>
  </mc:AlternateContent>
  <xr:revisionPtr revIDLastSave="0" documentId="8_{672DD0A1-9F94-45DE-8257-8D0AA51EBAFF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 Ernteergebnis" sheetId="39" r:id="rId1"/>
    <sheet name=" Ernteergebnis Herbst" sheetId="23" r:id="rId2"/>
    <sheet name="Feldbeurteilung" sheetId="1" r:id="rId3"/>
    <sheet name="Waschbeurteilung Herbst" sheetId="37" r:id="rId4"/>
    <sheet name="Rübenlänge" sheetId="24" r:id="rId5"/>
    <sheet name="Rübendurchmesser" sheetId="34" r:id="rId6"/>
    <sheet name="Kühllager" sheetId="17" r:id="rId7"/>
    <sheet name="Wasserverlust" sheetId="35" r:id="rId8"/>
    <sheet name="Lagerverlust" sheetId="36" r:id="rId9"/>
    <sheet name="Waschbeurteilung" sheetId="30" r:id="rId10"/>
    <sheet name="Diagr Ertrag - Verlust" sheetId="29" r:id="rId11"/>
  </sheets>
  <definedNames>
    <definedName name="_xlnm._FilterDatabase" localSheetId="2" hidden="1">Feldbeurteilung!$A$7:$C$15</definedName>
    <definedName name="_xlnm.Print_Area" localSheetId="1">' Ernteergebnis Herbst'!$A$1:$AF$17</definedName>
    <definedName name="_xlnm.Print_Area" localSheetId="2">Feldbeurteilung!$A$1:$AF$15</definedName>
    <definedName name="_xlnm.Print_Area" localSheetId="9">Waschbeurteilung!$A$1:$X$15</definedName>
    <definedName name="_xlnm.Print_Area" localSheetId="3">'Waschbeurteilung Herbst'!$A$1:$X$15</definedName>
    <definedName name="_xlnm.Print_Titles" localSheetId="0">' Ernteergebnis'!$1:$5</definedName>
    <definedName name="_xlnm.Print_Titles" localSheetId="1">' Ernteergebnis Herbst'!$1:$5</definedName>
    <definedName name="_xlnm.Print_Titles" localSheetId="2">Feldbeurteilung!$1:$5</definedName>
    <definedName name="_xlnm.Print_Titles" localSheetId="6">Kühllager!$1:$7</definedName>
    <definedName name="_xlnm.Print_Titles" localSheetId="8">Lagerverlust!$1:$6</definedName>
    <definedName name="_xlnm.Print_Titles" localSheetId="5">Rübendurchmesser!$1:$5</definedName>
    <definedName name="_xlnm.Print_Titles" localSheetId="4">Rübenlänge!$1:$5</definedName>
    <definedName name="_xlnm.Print_Titles" localSheetId="9">Waschbeurteilung!$1:$5</definedName>
    <definedName name="_xlnm.Print_Titles" localSheetId="3">'Waschbeurteilung Herbst'!$1:$5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6" i="39" l="1"/>
  <c r="AG11" i="39"/>
  <c r="AG14" i="39"/>
  <c r="AG8" i="39"/>
  <c r="AG7" i="39"/>
  <c r="AG12" i="39"/>
  <c r="AG10" i="39"/>
  <c r="AG9" i="39"/>
  <c r="AG13" i="39"/>
  <c r="D22" i="39"/>
  <c r="C22" i="39"/>
  <c r="AA15" i="39"/>
  <c r="Z15" i="39"/>
  <c r="J15" i="39"/>
  <c r="I15" i="39"/>
  <c r="H15" i="39"/>
  <c r="P6" i="39"/>
  <c r="T6" i="39" s="1"/>
  <c r="O6" i="39"/>
  <c r="S6" i="39" s="1"/>
  <c r="N6" i="39"/>
  <c r="R6" i="39" s="1"/>
  <c r="G6" i="39"/>
  <c r="F6" i="39" s="1"/>
  <c r="P11" i="39"/>
  <c r="T11" i="39" s="1"/>
  <c r="O11" i="39"/>
  <c r="S11" i="39" s="1"/>
  <c r="N11" i="39"/>
  <c r="R11" i="39" s="1"/>
  <c r="G11" i="39"/>
  <c r="F11" i="39" s="1"/>
  <c r="P14" i="39"/>
  <c r="T14" i="39" s="1"/>
  <c r="O14" i="39"/>
  <c r="S14" i="39" s="1"/>
  <c r="N14" i="39"/>
  <c r="R14" i="39" s="1"/>
  <c r="G14" i="39"/>
  <c r="F14" i="39" s="1"/>
  <c r="P8" i="39"/>
  <c r="T8" i="39" s="1"/>
  <c r="O8" i="39"/>
  <c r="S8" i="39" s="1"/>
  <c r="N8" i="39"/>
  <c r="R8" i="39" s="1"/>
  <c r="G8" i="39"/>
  <c r="F8" i="39" s="1"/>
  <c r="P7" i="39"/>
  <c r="T7" i="39" s="1"/>
  <c r="O7" i="39"/>
  <c r="S7" i="39" s="1"/>
  <c r="N7" i="39"/>
  <c r="R7" i="39" s="1"/>
  <c r="G7" i="39"/>
  <c r="F7" i="39"/>
  <c r="P12" i="39"/>
  <c r="T12" i="39" s="1"/>
  <c r="O12" i="39"/>
  <c r="S12" i="39" s="1"/>
  <c r="N12" i="39"/>
  <c r="R12" i="39" s="1"/>
  <c r="G12" i="39"/>
  <c r="F12" i="39" s="1"/>
  <c r="P10" i="39"/>
  <c r="T10" i="39" s="1"/>
  <c r="O10" i="39"/>
  <c r="S10" i="39" s="1"/>
  <c r="N10" i="39"/>
  <c r="R10" i="39" s="1"/>
  <c r="G10" i="39"/>
  <c r="F10" i="39" s="1"/>
  <c r="P9" i="39"/>
  <c r="T9" i="39" s="1"/>
  <c r="O9" i="39"/>
  <c r="S9" i="39" s="1"/>
  <c r="N9" i="39"/>
  <c r="R9" i="39" s="1"/>
  <c r="Y9" i="39" s="1"/>
  <c r="G9" i="39"/>
  <c r="F9" i="39" s="1"/>
  <c r="P13" i="39"/>
  <c r="T13" i="39" s="1"/>
  <c r="O13" i="39"/>
  <c r="S13" i="39" s="1"/>
  <c r="N13" i="39"/>
  <c r="R13" i="39" s="1"/>
  <c r="G13" i="39"/>
  <c r="G15" i="39" l="1"/>
  <c r="W8" i="39"/>
  <c r="Y8" i="39"/>
  <c r="F13" i="39"/>
  <c r="F15" i="39" s="1"/>
  <c r="Y14" i="39"/>
  <c r="W14" i="39"/>
  <c r="U14" i="39"/>
  <c r="V14" i="39" s="1"/>
  <c r="U11" i="39"/>
  <c r="V11" i="39" s="1"/>
  <c r="Y11" i="39"/>
  <c r="W11" i="39"/>
  <c r="Y10" i="39"/>
  <c r="W10" i="39"/>
  <c r="U10" i="39"/>
  <c r="V10" i="39" s="1"/>
  <c r="U12" i="39"/>
  <c r="V12" i="39" s="1"/>
  <c r="W12" i="39"/>
  <c r="X12" i="39" s="1"/>
  <c r="Y12" i="39"/>
  <c r="U9" i="39"/>
  <c r="V9" i="39" s="1"/>
  <c r="Y7" i="39"/>
  <c r="W7" i="39"/>
  <c r="U7" i="39"/>
  <c r="V7" i="39" s="1"/>
  <c r="U13" i="39"/>
  <c r="V13" i="39" s="1"/>
  <c r="Y13" i="39"/>
  <c r="W13" i="39"/>
  <c r="W6" i="39"/>
  <c r="U6" i="39"/>
  <c r="V6" i="39" s="1"/>
  <c r="Y6" i="39"/>
  <c r="U8" i="39"/>
  <c r="V8" i="39" s="1"/>
  <c r="X8" i="39" s="1"/>
  <c r="W9" i="39"/>
  <c r="O15" i="17"/>
  <c r="H5" i="35"/>
  <c r="L7" i="36"/>
  <c r="X6" i="39" l="1"/>
  <c r="X9" i="39"/>
  <c r="X7" i="39"/>
  <c r="X11" i="39"/>
  <c r="X10" i="39"/>
  <c r="X13" i="39"/>
  <c r="W15" i="39"/>
  <c r="Y15" i="39"/>
  <c r="V15" i="39"/>
  <c r="X14" i="39"/>
  <c r="G16" i="36"/>
  <c r="L8" i="36"/>
  <c r="L9" i="36"/>
  <c r="L10" i="36"/>
  <c r="L11" i="36"/>
  <c r="L12" i="36"/>
  <c r="L13" i="36"/>
  <c r="L14" i="36"/>
  <c r="L15" i="36"/>
  <c r="X15" i="39" l="1"/>
  <c r="M6" i="35"/>
  <c r="N6" i="35"/>
  <c r="M7" i="35"/>
  <c r="N7" i="35" s="1"/>
  <c r="M8" i="35"/>
  <c r="N8" i="35" s="1"/>
  <c r="M9" i="35"/>
  <c r="N9" i="35" s="1"/>
  <c r="M10" i="35"/>
  <c r="N10" i="35"/>
  <c r="M11" i="35"/>
  <c r="N11" i="35"/>
  <c r="M12" i="35"/>
  <c r="N12" i="35" s="1"/>
  <c r="M13" i="35"/>
  <c r="N13" i="35" s="1"/>
  <c r="N5" i="35"/>
  <c r="M5" i="35"/>
  <c r="H6" i="35"/>
  <c r="H7" i="35"/>
  <c r="H8" i="35"/>
  <c r="H9" i="35"/>
  <c r="H10" i="35"/>
  <c r="H11" i="35"/>
  <c r="H12" i="35"/>
  <c r="H13" i="35"/>
  <c r="F8" i="36" l="1"/>
  <c r="F9" i="36"/>
  <c r="F10" i="36"/>
  <c r="F11" i="36"/>
  <c r="F12" i="36"/>
  <c r="F13" i="36"/>
  <c r="F14" i="36"/>
  <c r="F15" i="36"/>
  <c r="F7" i="36"/>
  <c r="AE8" i="1" l="1"/>
  <c r="AC9" i="1"/>
  <c r="AC10" i="1"/>
  <c r="AC14" i="1"/>
  <c r="AC7" i="1"/>
  <c r="AC11" i="1"/>
  <c r="AC15" i="1"/>
  <c r="AC13" i="1"/>
  <c r="AC12" i="1"/>
  <c r="AC8" i="1"/>
  <c r="W11" i="37"/>
  <c r="W7" i="37"/>
  <c r="W12" i="37"/>
  <c r="W14" i="37"/>
  <c r="W13" i="37"/>
  <c r="W9" i="37"/>
  <c r="W10" i="37"/>
  <c r="W15" i="37"/>
  <c r="W8" i="37"/>
  <c r="W16" i="37"/>
  <c r="AE9" i="1" l="1"/>
  <c r="AE10" i="1"/>
  <c r="AE14" i="1"/>
  <c r="AE7" i="1"/>
  <c r="AE11" i="1"/>
  <c r="AE15" i="1"/>
  <c r="AE13" i="1"/>
  <c r="D22" i="23"/>
  <c r="E6" i="35" l="1"/>
  <c r="I6" i="35" s="1"/>
  <c r="E7" i="35"/>
  <c r="I7" i="35" s="1"/>
  <c r="E8" i="35"/>
  <c r="I8" i="35" s="1"/>
  <c r="E9" i="35"/>
  <c r="I9" i="35" s="1"/>
  <c r="E10" i="35"/>
  <c r="I10" i="35" s="1"/>
  <c r="E11" i="35"/>
  <c r="I11" i="35" s="1"/>
  <c r="E12" i="35"/>
  <c r="I12" i="35" s="1"/>
  <c r="E13" i="35"/>
  <c r="I13" i="35" s="1"/>
  <c r="E5" i="35"/>
  <c r="AE6" i="23" l="1"/>
  <c r="P6" i="23"/>
  <c r="T6" i="23" s="1"/>
  <c r="O6" i="23"/>
  <c r="S6" i="23" s="1"/>
  <c r="N6" i="23"/>
  <c r="R6" i="23" s="1"/>
  <c r="G6" i="23"/>
  <c r="F6" i="23" s="1"/>
  <c r="AE10" i="23"/>
  <c r="P10" i="23"/>
  <c r="T10" i="23" s="1"/>
  <c r="O10" i="23"/>
  <c r="S10" i="23" s="1"/>
  <c r="N10" i="23"/>
  <c r="R10" i="23" s="1"/>
  <c r="G10" i="23"/>
  <c r="F10" i="23" s="1"/>
  <c r="Q14" i="24"/>
  <c r="P14" i="24"/>
  <c r="O14" i="24"/>
  <c r="Q13" i="24"/>
  <c r="P13" i="24"/>
  <c r="O13" i="24"/>
  <c r="Q14" i="34"/>
  <c r="P14" i="34"/>
  <c r="O14" i="34"/>
  <c r="Y6" i="23" l="1"/>
  <c r="U6" i="23"/>
  <c r="Y10" i="23"/>
  <c r="U10" i="23"/>
  <c r="Y8" i="30"/>
  <c r="W8" i="30"/>
  <c r="Q15" i="36"/>
  <c r="R15" i="36" s="1"/>
  <c r="S15" i="36" s="1"/>
  <c r="M15" i="36"/>
  <c r="O8" i="17"/>
  <c r="H8" i="17"/>
  <c r="J8" i="17" s="1"/>
  <c r="N15" i="36" l="1"/>
  <c r="V15" i="36"/>
  <c r="T15" i="36" s="1"/>
  <c r="U15" i="36" s="1"/>
  <c r="W15" i="36" s="1"/>
  <c r="O13" i="35"/>
  <c r="P13" i="35" s="1"/>
  <c r="O12" i="35"/>
  <c r="P12" i="35" s="1"/>
  <c r="G14" i="23"/>
  <c r="F14" i="23" s="1"/>
  <c r="P6" i="24" l="1"/>
  <c r="I5" i="35"/>
  <c r="N7" i="23"/>
  <c r="R7" i="23" s="1"/>
  <c r="J15" i="23" l="1"/>
  <c r="I15" i="23"/>
  <c r="H15" i="23"/>
  <c r="Y7" i="30" l="1"/>
  <c r="W7" i="30"/>
  <c r="Q14" i="36"/>
  <c r="R14" i="36" s="1"/>
  <c r="S14" i="36" s="1"/>
  <c r="M14" i="36"/>
  <c r="O9" i="17"/>
  <c r="H9" i="17"/>
  <c r="J9" i="17" s="1"/>
  <c r="Q13" i="34"/>
  <c r="P13" i="34"/>
  <c r="O13" i="34"/>
  <c r="O6" i="24"/>
  <c r="Q11" i="24"/>
  <c r="P11" i="24"/>
  <c r="O11" i="24"/>
  <c r="AE11" i="23"/>
  <c r="P11" i="23"/>
  <c r="T11" i="23" s="1"/>
  <c r="O11" i="23"/>
  <c r="S11" i="23" s="1"/>
  <c r="N11" i="23"/>
  <c r="R11" i="23" s="1"/>
  <c r="G11" i="23"/>
  <c r="F11" i="23" s="1"/>
  <c r="N14" i="36" l="1"/>
  <c r="V14" i="36"/>
  <c r="T14" i="36" s="1"/>
  <c r="U14" i="36" s="1"/>
  <c r="W14" i="36" s="1"/>
  <c r="Y11" i="23"/>
  <c r="U11" i="23"/>
  <c r="AE12" i="23"/>
  <c r="AE9" i="23"/>
  <c r="AE14" i="23"/>
  <c r="AE8" i="23"/>
  <c r="AE13" i="23"/>
  <c r="AE7" i="23"/>
  <c r="Y15" i="30" l="1"/>
  <c r="Y14" i="30"/>
  <c r="Y11" i="30"/>
  <c r="Y13" i="30"/>
  <c r="Y12" i="30"/>
  <c r="Y9" i="30"/>
  <c r="Y10" i="30"/>
  <c r="G17" i="17" l="1"/>
  <c r="F17" i="17"/>
  <c r="O5" i="35"/>
  <c r="P5" i="35" l="1"/>
  <c r="W15" i="30"/>
  <c r="W14" i="30"/>
  <c r="W11" i="30"/>
  <c r="W13" i="30"/>
  <c r="W12" i="30"/>
  <c r="W9" i="30"/>
  <c r="W16" i="30"/>
  <c r="W10" i="30"/>
  <c r="M7" i="36"/>
  <c r="N7" i="36" l="1"/>
  <c r="G12" i="23"/>
  <c r="F12" i="23" s="1"/>
  <c r="G8" i="23"/>
  <c r="F8" i="23" s="1"/>
  <c r="G9" i="23"/>
  <c r="F9" i="23" s="1"/>
  <c r="G7" i="23"/>
  <c r="F7" i="23" s="1"/>
  <c r="O7" i="35" l="1"/>
  <c r="P7" i="35" s="1"/>
  <c r="O9" i="35"/>
  <c r="P9" i="35" s="1"/>
  <c r="O11" i="35"/>
  <c r="P11" i="35" s="1"/>
  <c r="O6" i="35" l="1"/>
  <c r="P6" i="35" s="1"/>
  <c r="O8" i="35"/>
  <c r="P8" i="35" s="1"/>
  <c r="O10" i="35"/>
  <c r="P10" i="35" s="1"/>
  <c r="Y16" i="30"/>
  <c r="AE12" i="1" l="1"/>
  <c r="N13" i="23"/>
  <c r="R13" i="23" s="1"/>
  <c r="I14" i="35" l="1"/>
  <c r="C22" i="23" l="1"/>
  <c r="W6" i="23" l="1"/>
  <c r="W10" i="23"/>
  <c r="V10" i="23"/>
  <c r="V6" i="23"/>
  <c r="W11" i="23"/>
  <c r="V11" i="23"/>
  <c r="Q7" i="36"/>
  <c r="R7" i="36" s="1"/>
  <c r="M8" i="36"/>
  <c r="N8" i="36" s="1"/>
  <c r="Q8" i="36"/>
  <c r="R8" i="36" s="1"/>
  <c r="M9" i="36"/>
  <c r="N9" i="36" s="1"/>
  <c r="Q9" i="36"/>
  <c r="R9" i="36" s="1"/>
  <c r="M10" i="36"/>
  <c r="Q10" i="36"/>
  <c r="R10" i="36" s="1"/>
  <c r="S10" i="36" s="1"/>
  <c r="M11" i="36"/>
  <c r="N11" i="36" s="1"/>
  <c r="Q11" i="36"/>
  <c r="R11" i="36" s="1"/>
  <c r="M12" i="36"/>
  <c r="Q12" i="36"/>
  <c r="R12" i="36" s="1"/>
  <c r="S12" i="36" s="1"/>
  <c r="M13" i="36"/>
  <c r="N13" i="36" s="1"/>
  <c r="Q13" i="36"/>
  <c r="R13" i="36" s="1"/>
  <c r="E16" i="36"/>
  <c r="V12" i="36" l="1"/>
  <c r="T12" i="36" s="1"/>
  <c r="U12" i="36" s="1"/>
  <c r="N12" i="36"/>
  <c r="S7" i="36"/>
  <c r="V7" i="36"/>
  <c r="T7" i="36" s="1"/>
  <c r="U7" i="36" s="1"/>
  <c r="W12" i="36"/>
  <c r="V11" i="36"/>
  <c r="T11" i="36" s="1"/>
  <c r="U11" i="36" s="1"/>
  <c r="S11" i="36"/>
  <c r="W11" i="36" s="1"/>
  <c r="V10" i="36"/>
  <c r="T10" i="36" s="1"/>
  <c r="U10" i="36" s="1"/>
  <c r="W10" i="36" s="1"/>
  <c r="N10" i="36"/>
  <c r="V9" i="36"/>
  <c r="T9" i="36" s="1"/>
  <c r="U9" i="36" s="1"/>
  <c r="S9" i="36"/>
  <c r="V13" i="36"/>
  <c r="T13" i="36" s="1"/>
  <c r="U13" i="36" s="1"/>
  <c r="S13" i="36"/>
  <c r="W13" i="36" s="1"/>
  <c r="V8" i="36"/>
  <c r="T8" i="36" s="1"/>
  <c r="U8" i="36" s="1"/>
  <c r="S8" i="36"/>
  <c r="W8" i="36" s="1"/>
  <c r="R16" i="36"/>
  <c r="X10" i="23"/>
  <c r="X6" i="23"/>
  <c r="X11" i="23"/>
  <c r="F16" i="36"/>
  <c r="L16" i="36"/>
  <c r="O11" i="34"/>
  <c r="O11" i="17"/>
  <c r="O16" i="17"/>
  <c r="O14" i="17"/>
  <c r="Q7" i="34"/>
  <c r="P7" i="34"/>
  <c r="O7" i="34"/>
  <c r="Q9" i="34"/>
  <c r="P9" i="34"/>
  <c r="O9" i="34"/>
  <c r="Q6" i="34"/>
  <c r="P6" i="34"/>
  <c r="O6" i="34"/>
  <c r="Q9" i="24"/>
  <c r="P9" i="24"/>
  <c r="O9" i="24"/>
  <c r="Q6" i="24"/>
  <c r="Q8" i="24"/>
  <c r="P8" i="24"/>
  <c r="O8" i="24"/>
  <c r="P9" i="23"/>
  <c r="T9" i="23" s="1"/>
  <c r="O9" i="23"/>
  <c r="S9" i="23" s="1"/>
  <c r="N9" i="23"/>
  <c r="P7" i="23"/>
  <c r="T7" i="23" s="1"/>
  <c r="O7" i="23"/>
  <c r="S7" i="23" s="1"/>
  <c r="W9" i="36" l="1"/>
  <c r="W7" i="36"/>
  <c r="V16" i="36"/>
  <c r="S16" i="36"/>
  <c r="U16" i="36"/>
  <c r="T16" i="36"/>
  <c r="R9" i="23"/>
  <c r="Y9" i="23" s="1"/>
  <c r="U7" i="23"/>
  <c r="V7" i="23" s="1"/>
  <c r="W7" i="23"/>
  <c r="Y7" i="23"/>
  <c r="W16" i="36" l="1"/>
  <c r="W9" i="23"/>
  <c r="U9" i="23"/>
  <c r="V9" i="23" s="1"/>
  <c r="X7" i="23"/>
  <c r="X9" i="23" l="1"/>
  <c r="Z15" i="23"/>
  <c r="AA15" i="23"/>
  <c r="E17" i="17"/>
  <c r="P8" i="23"/>
  <c r="T8" i="23" s="1"/>
  <c r="O8" i="23"/>
  <c r="S8" i="23" s="1"/>
  <c r="N8" i="23"/>
  <c r="P12" i="23"/>
  <c r="T12" i="23" s="1"/>
  <c r="O12" i="23"/>
  <c r="S12" i="23" s="1"/>
  <c r="N12" i="23"/>
  <c r="R12" i="23" s="1"/>
  <c r="P14" i="23"/>
  <c r="T14" i="23" s="1"/>
  <c r="O14" i="23"/>
  <c r="S14" i="23" s="1"/>
  <c r="N14" i="23"/>
  <c r="R14" i="23" s="1"/>
  <c r="P13" i="23"/>
  <c r="T13" i="23" s="1"/>
  <c r="O13" i="23"/>
  <c r="S13" i="23" s="1"/>
  <c r="G13" i="23"/>
  <c r="F13" i="23" s="1"/>
  <c r="R8" i="23" l="1"/>
  <c r="Y8" i="23" s="1"/>
  <c r="U14" i="23"/>
  <c r="U12" i="23"/>
  <c r="Y12" i="23"/>
  <c r="Y14" i="23"/>
  <c r="Y13" i="23"/>
  <c r="U13" i="23"/>
  <c r="U8" i="23" l="1"/>
  <c r="O10" i="17" l="1"/>
  <c r="F15" i="23" l="1"/>
  <c r="G15" i="23"/>
  <c r="Y15" i="23"/>
  <c r="O12" i="24" l="1"/>
  <c r="P12" i="24"/>
  <c r="Q12" i="24"/>
  <c r="O10" i="24"/>
  <c r="P10" i="24"/>
  <c r="Q10" i="24"/>
  <c r="O7" i="24"/>
  <c r="P7" i="24"/>
  <c r="Q7" i="24"/>
  <c r="O15" i="24" l="1"/>
  <c r="Q12" i="34"/>
  <c r="P12" i="34"/>
  <c r="O12" i="34"/>
  <c r="Q10" i="34"/>
  <c r="P10" i="34"/>
  <c r="O10" i="34"/>
  <c r="Q8" i="34"/>
  <c r="P8" i="34"/>
  <c r="O8" i="34"/>
  <c r="P11" i="34" l="1"/>
  <c r="AC16" i="1"/>
  <c r="Q11" i="34"/>
  <c r="O12" i="17"/>
  <c r="O13" i="17"/>
  <c r="I17" i="17"/>
  <c r="K17" i="17"/>
  <c r="O15" i="34" l="1"/>
  <c r="N14" i="35"/>
  <c r="P15" i="34"/>
  <c r="W12" i="23"/>
  <c r="W14" i="23"/>
  <c r="W13" i="23"/>
  <c r="W8" i="23"/>
  <c r="V12" i="23"/>
  <c r="V13" i="23"/>
  <c r="V8" i="23"/>
  <c r="V14" i="23"/>
  <c r="Q15" i="34"/>
  <c r="P15" i="24"/>
  <c r="Q15" i="24"/>
  <c r="X14" i="23" l="1"/>
  <c r="P14" i="35"/>
  <c r="O14" i="35"/>
  <c r="W15" i="23"/>
  <c r="V15" i="23"/>
  <c r="X8" i="23"/>
  <c r="X12" i="23"/>
  <c r="X13" i="23"/>
  <c r="X15" i="23" l="1"/>
  <c r="H16" i="17"/>
  <c r="J16" i="17" s="1"/>
  <c r="H13" i="17"/>
  <c r="J13" i="17" s="1"/>
  <c r="H11" i="17"/>
  <c r="J11" i="17" s="1"/>
  <c r="H14" i="17"/>
  <c r="J14" i="17" s="1"/>
  <c r="H15" i="17"/>
  <c r="J15" i="17" s="1"/>
  <c r="H10" i="17"/>
  <c r="J10" i="17" s="1"/>
  <c r="H12" i="17"/>
  <c r="H17" i="17" l="1"/>
  <c r="J12" i="17"/>
  <c r="J17" i="17" s="1"/>
</calcChain>
</file>

<file path=xl/sharedStrings.xml><?xml version="1.0" encoding="utf-8"?>
<sst xmlns="http://schemas.openxmlformats.org/spreadsheetml/2006/main" count="534" uniqueCount="214">
  <si>
    <t xml:space="preserve"> Sorte</t>
  </si>
  <si>
    <t xml:space="preserve"> 1=sehr
     stark
 9= ohne</t>
  </si>
  <si>
    <t xml:space="preserve"> </t>
  </si>
  <si>
    <t xml:space="preserve"> Züchter</t>
  </si>
  <si>
    <t>Lagerverlust in Gewichts %</t>
  </si>
  <si>
    <t>Rangfolge</t>
  </si>
  <si>
    <t xml:space="preserve"> Ertrag ab
 Lager</t>
  </si>
  <si>
    <t xml:space="preserve"> Qualitätsbeurteilung</t>
  </si>
  <si>
    <t xml:space="preserve"> Summe</t>
  </si>
  <si>
    <t xml:space="preserve"> Bei
 Einla-
 gerung
</t>
  </si>
  <si>
    <t xml:space="preserve"> Bei
 Ausla-
 gerung</t>
  </si>
  <si>
    <t>Laufnr.</t>
  </si>
  <si>
    <t>Beinig-keit</t>
  </si>
  <si>
    <t>Züchter</t>
  </si>
  <si>
    <t>Variante</t>
  </si>
  <si>
    <t>Gewicht des Gebindes:</t>
  </si>
  <si>
    <t>Total</t>
  </si>
  <si>
    <t>Grabfläche</t>
  </si>
  <si>
    <t>Dammbreite</t>
  </si>
  <si>
    <t>Laufmeter</t>
  </si>
  <si>
    <t>Summe</t>
  </si>
  <si>
    <t>Mittelwert</t>
  </si>
  <si>
    <t>Wasser-
verlust 
[kg]</t>
  </si>
  <si>
    <t>Wasser-
verlust
[%]</t>
  </si>
  <si>
    <r>
      <t>m</t>
    </r>
    <r>
      <rPr>
        <vertAlign val="superscript"/>
        <sz val="10"/>
        <rFont val="Arial"/>
        <family val="2"/>
      </rPr>
      <t>2</t>
    </r>
  </si>
  <si>
    <t>Netto
Ertrag</t>
  </si>
  <si>
    <t xml:space="preserve">Gebindeanzahl Auslagerung </t>
  </si>
  <si>
    <t>Anzahl G1</t>
  </si>
  <si>
    <t>Gebindeanzahl</t>
  </si>
  <si>
    <t>Wurzel-austrieb</t>
  </si>
  <si>
    <t>Reib-schäden</t>
  </si>
  <si>
    <t>Präsen-tation
der 
Rübe</t>
  </si>
  <si>
    <t>Platzer
Risse</t>
  </si>
  <si>
    <t>Krank-heiten</t>
  </si>
  <si>
    <t>Gewicht ohne Erde
nach dem Waschen
Netto
[kg]</t>
  </si>
  <si>
    <t>Gewicht nach Waschung
Brutto
[kg]</t>
  </si>
  <si>
    <t>Abgang
nach dem 
Waschen
Brutto
[kg]</t>
  </si>
  <si>
    <t>Abgang
nach dem 
Waschen
Netto
[kg]</t>
  </si>
  <si>
    <t>Auslagerung
Brutto
[kg]</t>
  </si>
  <si>
    <t>Auslagerung
Netto
[kg]</t>
  </si>
  <si>
    <t>Abgang
nach dem 
Waschen
[%]</t>
  </si>
  <si>
    <t>Anteil
Erdbesatz
Netto
[kg]</t>
  </si>
  <si>
    <t>Anteil
Erdbesatz
[%]</t>
  </si>
  <si>
    <t>Gesamt-verlust
Erde und Abgang
[%]</t>
  </si>
  <si>
    <t xml:space="preserve">Züchter </t>
  </si>
  <si>
    <t>Mehl-tau</t>
  </si>
  <si>
    <t xml:space="preserve"> Rübendurchmesser
 in cm</t>
  </si>
  <si>
    <t>Rübenlänge
in cm</t>
  </si>
  <si>
    <t>Anzahl Pflanzen pro lfm
[Stk/lfm]</t>
  </si>
  <si>
    <r>
      <t>Anzahl
Pflanzen 
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[Stk]</t>
    </r>
  </si>
  <si>
    <r>
      <t>Anzahl
Pflanzen 
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40 - 200 gr
[Stk]</t>
    </r>
  </si>
  <si>
    <r>
      <t>Anzahl
Pflanzen 
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&gt; 200 gr
[Stk]</t>
    </r>
  </si>
  <si>
    <r>
      <t>Abgang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
[Stk]</t>
    </r>
  </si>
  <si>
    <t>Ernte-
reife</t>
  </si>
  <si>
    <t xml:space="preserve">Laub- 
länge </t>
  </si>
  <si>
    <t>Laub-
ansatz</t>
  </si>
  <si>
    <t>Rüben-
grösse</t>
  </si>
  <si>
    <t>Rüben-
form</t>
  </si>
  <si>
    <t>Ausge-
glichen-
heit</t>
  </si>
  <si>
    <t>Rüben-
spitze</t>
  </si>
  <si>
    <t>Rüben
ober-
fläche</t>
  </si>
  <si>
    <t>Rüben-
defor-
mation</t>
  </si>
  <si>
    <t>Aussen-
farbe</t>
  </si>
  <si>
    <t>Innen-
farbe</t>
  </si>
  <si>
    <t>Neigung
zum
Platzen</t>
  </si>
  <si>
    <t>Abgang
zu klein
zu gross</t>
  </si>
  <si>
    <t>Fäulnis
der
Rübe</t>
  </si>
  <si>
    <t>Markt-
wert</t>
  </si>
  <si>
    <t>Punkte-
summe</t>
  </si>
  <si>
    <t>Rang-
folge</t>
  </si>
  <si>
    <t>Grüne
Köpfe
aussen</t>
  </si>
  <si>
    <t>Grüne
Köpfe
gegen
Innen</t>
  </si>
  <si>
    <r>
      <t>Netto-Ertrag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40 - 200 gr
[kg]</t>
    </r>
  </si>
  <si>
    <r>
      <t>Netto-Ertrag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&gt; 200 gr
[kg]</t>
    </r>
  </si>
  <si>
    <r>
      <t>Netto - Abgang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
[kg]</t>
    </r>
  </si>
  <si>
    <t xml:space="preserve"> Rüben-
 länge
[cm]</t>
  </si>
  <si>
    <t xml:space="preserve"> Rüben-
 durch-messer
 [cm]</t>
  </si>
  <si>
    <t>1.6 - 1.8</t>
  </si>
  <si>
    <t>1.8 - 2.0</t>
  </si>
  <si>
    <t>Min</t>
  </si>
  <si>
    <t>Max</t>
  </si>
  <si>
    <r>
      <t>Feld-Ertrag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[kg]</t>
    </r>
  </si>
  <si>
    <r>
      <t>Bruttto - Abgang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
[kg]</t>
    </r>
  </si>
  <si>
    <r>
      <t>Netto-Ertrag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40 - 200 gr
Anzahl G1
[Stk]</t>
    </r>
  </si>
  <si>
    <r>
      <t>Netto-Ertrag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&gt; 200 gr
Anzahl G1
[Stk]</t>
    </r>
  </si>
  <si>
    <t>Gewicht Gebinde
[kg]</t>
  </si>
  <si>
    <r>
      <t>Netto - Abgang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
Anzahl G1
[Stk]</t>
    </r>
  </si>
  <si>
    <r>
      <t>Brutto-Ertrag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40 - 200 gr
[kg]</t>
    </r>
  </si>
  <si>
    <r>
      <t>Brutto-Ertrag pro 3 m</t>
    </r>
    <r>
      <rPr>
        <b/>
        <vertAlign val="superscript"/>
        <sz val="10"/>
        <rFont val="Arial"/>
        <family val="2"/>
      </rPr>
      <t>2</t>
    </r>
    <r>
      <rPr>
        <b/>
        <sz val="10"/>
        <rFont val="Arial"/>
        <family val="2"/>
      </rPr>
      <t xml:space="preserve">
&gt; 200 gr
[kg]</t>
    </r>
  </si>
  <si>
    <t>Endrang *)</t>
  </si>
  <si>
    <t xml:space="preserve"> Stück-
 gewicht
1. Grösse
[g/Stk]</t>
  </si>
  <si>
    <t>Aussen-farbe</t>
  </si>
  <si>
    <t>Grüne
Köpfe
innen</t>
  </si>
  <si>
    <r>
      <t xml:space="preserve"> End-
 rang </t>
    </r>
    <r>
      <rPr>
        <b/>
        <vertAlign val="superscript"/>
        <sz val="10"/>
        <rFont val="Arial"/>
        <family val="2"/>
      </rPr>
      <t>1)</t>
    </r>
  </si>
  <si>
    <r>
      <rPr>
        <vertAlign val="superscript"/>
        <sz val="10"/>
        <rFont val="Arial"/>
        <family val="2"/>
      </rPr>
      <t>1)</t>
    </r>
    <r>
      <rPr>
        <sz val="10"/>
        <rFont val="Arial"/>
        <family val="2"/>
      </rPr>
      <t xml:space="preserve">  Bei gleicher Punktzahl entscheidet die Qualität über den Endrang</t>
    </r>
  </si>
  <si>
    <r>
      <t xml:space="preserve"> </t>
    </r>
    <r>
      <rPr>
        <b/>
        <sz val="10"/>
        <rFont val="Arial"/>
        <family val="2"/>
      </rPr>
      <t>Ø</t>
    </r>
    <r>
      <rPr>
        <b/>
        <sz val="7.5"/>
        <rFont val="Arial"/>
        <family val="2"/>
      </rPr>
      <t xml:space="preserve"> -</t>
    </r>
    <r>
      <rPr>
        <b/>
        <sz val="10"/>
        <rFont val="Arial"/>
        <family val="2"/>
      </rPr>
      <t>Rüben-
 länge
 in cm</t>
    </r>
  </si>
  <si>
    <t>1 = sehr
viele
9 = sehr
wenige</t>
  </si>
  <si>
    <t>1 = miss-
förmig
9 = ideal</t>
  </si>
  <si>
    <t>1 = sehr
schlecht
9 = sehr
gut</t>
  </si>
  <si>
    <t>1 = spitz
9 = abge-
stumpft</t>
  </si>
  <si>
    <t>1 = rauh
unregel-
mässig
9 = glatt</t>
  </si>
  <si>
    <t>1 = sehr
stark
9 = ohne</t>
  </si>
  <si>
    <t>Gesamt-beurtei-lung
Feld</t>
  </si>
  <si>
    <t>1 = zu
gross /
klein
9 = ideal</t>
  </si>
  <si>
    <t xml:space="preserve">1 = sehr
schlecht
9 = sehr
gut
 </t>
  </si>
  <si>
    <t>1 = sehr
viele
9 = sehr
wenige</t>
  </si>
  <si>
    <t xml:space="preserve">1 = sehr
hell
9 = inten-
siv rot
</t>
  </si>
  <si>
    <t>1 = sehr
stark
9 = sehr
gering</t>
  </si>
  <si>
    <t>1 = sehr
 stark
9 = ohne</t>
  </si>
  <si>
    <t>1 = sehr
schlecht
9 = vor-
züglich</t>
  </si>
  <si>
    <t>1 = unaus-geglichen
9 = ausge-glichen</t>
  </si>
  <si>
    <t xml:space="preserve"> Abgang
vom Feld
 in %</t>
  </si>
  <si>
    <t>Netto-Ertrag
[markt-fähiger Ertrag]
feldfallend
[kg/Are]</t>
  </si>
  <si>
    <t>Brutto-Ertrag 
feldfallend
[kg/Are]</t>
  </si>
  <si>
    <t>marktfähiger
Ertrag ab
Lager
[1. &amp; 2. Grösse]
[kg/Are]</t>
  </si>
  <si>
    <t>Total
Lager-
verlust
in %</t>
  </si>
  <si>
    <t>Saatgut-
kaliber
in mm</t>
  </si>
  <si>
    <t>Ø</t>
  </si>
  <si>
    <t>Schos-ser</t>
  </si>
  <si>
    <t>Rüben-qualität
Rang-folge</t>
  </si>
  <si>
    <t>Rüben-qualität 
Punkte-summe</t>
  </si>
  <si>
    <t>markt-fähiger Ertrag feldfallend
(Netto)
[kg/Are]</t>
  </si>
  <si>
    <t>2.0 - 2.2</t>
  </si>
  <si>
    <t>G1</t>
  </si>
  <si>
    <t>Übergrosse
G1</t>
  </si>
  <si>
    <t>1 = krank    
9 = gesund</t>
  </si>
  <si>
    <t>Kraut-gesund-heit 
allgemein</t>
  </si>
  <si>
    <t xml:space="preserve">1= sehr viel
9= sehr wenig
</t>
  </si>
  <si>
    <t>Mäuse</t>
  </si>
  <si>
    <t>Laub-
stellung</t>
  </si>
  <si>
    <r>
      <t>Netto
Ertrag</t>
    </r>
    <r>
      <rPr>
        <b/>
        <vertAlign val="superscript"/>
        <sz val="10"/>
        <rFont val="Arial"/>
        <family val="2"/>
      </rPr>
      <t>1)</t>
    </r>
    <r>
      <rPr>
        <b/>
        <sz val="10"/>
        <rFont val="Arial"/>
        <family val="2"/>
      </rPr>
      <t xml:space="preserve">
(marktfähig feldfallend)</t>
    </r>
  </si>
  <si>
    <r>
      <t>Gesamt-beurteilung
Feld</t>
    </r>
    <r>
      <rPr>
        <b/>
        <vertAlign val="superscript"/>
        <sz val="10"/>
        <rFont val="Arial"/>
        <family val="2"/>
      </rPr>
      <t>1)</t>
    </r>
  </si>
  <si>
    <r>
      <t>Wasch-probe Frühjahr</t>
    </r>
    <r>
      <rPr>
        <b/>
        <vertAlign val="superscript"/>
        <sz val="10"/>
        <rFont val="Arial"/>
        <family val="2"/>
      </rPr>
      <t>2)</t>
    </r>
  </si>
  <si>
    <t xml:space="preserve">Einlagerung
Anzahl G1
</t>
  </si>
  <si>
    <t>Stk</t>
  </si>
  <si>
    <t xml:space="preserve">Auslagerung
Anzahl G1
</t>
  </si>
  <si>
    <t>Auslagerung
Brutto
[kg]</t>
  </si>
  <si>
    <t xml:space="preserve"> 1 = sehr
     stark
 9 = ohne</t>
  </si>
  <si>
    <t>1 = sehr
viele
9 = keine</t>
  </si>
  <si>
    <t>Alter-naria / Cerco-spora Blatt-flecken</t>
  </si>
  <si>
    <t>Brüchig-keit Fall-stufen</t>
  </si>
  <si>
    <r>
      <t>Wasch-probe Herbst</t>
    </r>
    <r>
      <rPr>
        <b/>
        <vertAlign val="superscript"/>
        <sz val="10"/>
        <rFont val="Arial"/>
        <family val="2"/>
      </rPr>
      <t>1)</t>
    </r>
  </si>
  <si>
    <t>Mäuse-schäden</t>
  </si>
  <si>
    <t>1 = sehr spät
9 = sehr früh</t>
  </si>
  <si>
    <t>1 = zu kurz / zu lang
 9= ideal</t>
  </si>
  <si>
    <t>1 = sehr grob
9 = ideal</t>
  </si>
  <si>
    <t>1 = flach
9 = aufrecht</t>
  </si>
  <si>
    <t>1 = zu gross / klein
9 = ideal</t>
  </si>
  <si>
    <t>1 = miss-
 förmig
9 = ideal</t>
  </si>
  <si>
    <t xml:space="preserve">1 = sehr schlecht
9 = sehr gut
 </t>
  </si>
  <si>
    <t>1 = spitz
9 = abge-
  stumpft</t>
  </si>
  <si>
    <t xml:space="preserve">1 = rauh unregel-
mässig
9 = glatt
</t>
  </si>
  <si>
    <t>1 = sehr viele
9 = sehr wenige</t>
  </si>
  <si>
    <t>1 = sehr schlecht
9 = sehr gut</t>
  </si>
  <si>
    <t>1 =  sehr stark
9 = sehr gering</t>
  </si>
  <si>
    <t xml:space="preserve">1 = sehr viel
9 = sehr wenig
</t>
  </si>
  <si>
    <t>1 = sehr stark
9 = ohne</t>
  </si>
  <si>
    <t>1 = viele
9 = keine</t>
  </si>
  <si>
    <t>1 = sehr starker Befall
9 = ohne Befall</t>
  </si>
  <si>
    <t xml:space="preserve"> 1= sehr
 starker
 Befall
9 = ohne
 Befall</t>
  </si>
  <si>
    <t>1 = sehr
 starker
 Befall
9 = ohne
 Befall</t>
  </si>
  <si>
    <t>1 = sehr stark
9 = ohne</t>
  </si>
  <si>
    <t>1 = sehr
 schlecht
9 = vor-
 züglich</t>
  </si>
  <si>
    <r>
      <t>Rüben-qualität
Frühjahr</t>
    </r>
    <r>
      <rPr>
        <b/>
        <vertAlign val="superscript"/>
        <sz val="10"/>
        <rFont val="Arial"/>
        <family val="2"/>
      </rPr>
      <t>2)</t>
    </r>
  </si>
  <si>
    <t>Auslagerung
Brutto
31. 3. 2021
[kg]</t>
  </si>
  <si>
    <t>Auslagerung
Netto
31. 3. 2021
[kg]</t>
  </si>
  <si>
    <t>Möhren-fliege</t>
  </si>
  <si>
    <t>Brüchig-keit
Fallstufe</t>
  </si>
  <si>
    <t>Wasch - probe Herbst</t>
  </si>
  <si>
    <t>Endrang
Herbst *)</t>
  </si>
  <si>
    <t>Lagerkarotten - Sortenprüfung im Kühllager   /   Lagerergebnisse 2022 / 2023</t>
  </si>
  <si>
    <t>Romance F1</t>
  </si>
  <si>
    <t>Polydor F1
(Clx 31845 F1)</t>
  </si>
  <si>
    <t>Clx 31699 F1</t>
  </si>
  <si>
    <t>Natuna F1</t>
  </si>
  <si>
    <t>Nebida F1
(Bejo 3057 F1)</t>
  </si>
  <si>
    <t>Narita F1</t>
  </si>
  <si>
    <t>BASF</t>
  </si>
  <si>
    <t>hazera/Clx</t>
  </si>
  <si>
    <t>seminis</t>
  </si>
  <si>
    <t>Bejo</t>
  </si>
  <si>
    <t>Sortenprüfung bei Lagerkarotten - Ernteergebnisse 2023 Herbst</t>
  </si>
  <si>
    <t>Sortenprüfung bei Lagerkarotten - Gesamtbeurteilung 2023 Herbst</t>
  </si>
  <si>
    <t>Sortenprüfung bei Lagerkarotten  -  Waschprobe Herbst / Qualitätsbeurteilung Rübe 2023</t>
  </si>
  <si>
    <t>Sortenprüfung bei Lagerkarotten 2023: Rübenlänge</t>
  </si>
  <si>
    <t>Sortenprüfung bei Lagerkarotten 2023: Rübendurchmesser</t>
  </si>
  <si>
    <t>Lagerkarotten Sortenversuch - Wasserverlust im Kühllager   /   Lagerergebnisse 2023 / 2024</t>
  </si>
  <si>
    <t>Lagerkarotten - Sortenprüfung im Kühllager   /  Waschabgang 2023 / 2024</t>
  </si>
  <si>
    <t>Sortenprüfung bei Lagerkarotten  -  Waschprobe Frühjahr / Qualitätsbeurteilung Rübe 2023 / 2024</t>
  </si>
  <si>
    <t>Vilm</t>
  </si>
  <si>
    <t>Carruba F1</t>
  </si>
  <si>
    <t>Catania F1</t>
  </si>
  <si>
    <t>Orchestro F1</t>
  </si>
  <si>
    <t>Feldnr.</t>
  </si>
  <si>
    <t>Ernte: 25. 10. 2023</t>
  </si>
  <si>
    <t>Beurteilung: 12. 12. 2023</t>
  </si>
  <si>
    <t>Brüchig-keit in Gebinde</t>
  </si>
  <si>
    <t>Einlagerung
Brutto
5.12.2023
[kg]</t>
  </si>
  <si>
    <t>Ernte 5. 12. 2023</t>
  </si>
  <si>
    <t>1 = sehr
hell
9 = intensiv rot</t>
  </si>
  <si>
    <t>Möhren-fliegen Schäden</t>
  </si>
  <si>
    <t xml:space="preserve">1 = sehr hell
9 = intensiv rot
</t>
  </si>
  <si>
    <r>
      <rPr>
        <vertAlign val="superscript"/>
        <sz val="10"/>
        <rFont val="Arial"/>
        <family val="2"/>
      </rPr>
      <t>1)</t>
    </r>
    <r>
      <rPr>
        <sz val="10"/>
        <rFont val="Arial"/>
        <family val="2"/>
      </rPr>
      <t xml:space="preserve"> Ernte: 25. 10. 2023, Probegrabung; Herbstwaschung: 12. 12. 2023</t>
    </r>
  </si>
  <si>
    <r>
      <rPr>
        <vertAlign val="superscript"/>
        <sz val="10"/>
        <rFont val="Arial"/>
        <family val="2"/>
      </rPr>
      <t>2)</t>
    </r>
    <r>
      <rPr>
        <sz val="10"/>
        <rFont val="Arial"/>
        <family val="2"/>
      </rPr>
      <t xml:space="preserve"> Ernte: 5.12.2031, Ernteeinlagerung: Frühjahreswaschung </t>
    </r>
    <r>
      <rPr>
        <sz val="10"/>
        <color rgb="FFFF0000"/>
        <rFont val="Arial"/>
        <family val="2"/>
      </rPr>
      <t>31.3.2024</t>
    </r>
  </si>
  <si>
    <t>*) Bei gleicher Punktzahl entscheidet die Gesambeurteilung Feld, Waschprobe und schliesslich der Netto-Ertrag über den Endrang</t>
  </si>
  <si>
    <t>Gewicht nach der Waschung 
Netto
[kg]</t>
  </si>
  <si>
    <r>
      <t xml:space="preserve">Abgang </t>
    </r>
    <r>
      <rPr>
        <b/>
        <vertAlign val="superscript"/>
        <sz val="10"/>
        <rFont val="Arial"/>
        <family val="2"/>
      </rPr>
      <t>2)</t>
    </r>
    <r>
      <rPr>
        <b/>
        <sz val="10"/>
        <rFont val="Arial"/>
        <family val="2"/>
      </rPr>
      <t xml:space="preserve">
</t>
    </r>
  </si>
  <si>
    <r>
      <rPr>
        <vertAlign val="superscript"/>
        <sz val="10"/>
        <rFont val="Arial"/>
        <family val="2"/>
      </rPr>
      <t>2)</t>
    </r>
    <r>
      <rPr>
        <sz val="10"/>
        <rFont val="Arial"/>
        <family val="2"/>
      </rPr>
      <t xml:space="preserve">  Abgang  = Erde, Rüben zu klein, Fäulnis, Flecken, geplatzte, beinige</t>
    </r>
  </si>
  <si>
    <t>Einlagerung
Netto
5.12.2023
[kg]</t>
  </si>
  <si>
    <t>Beurteilung: 8. 4. 2024</t>
  </si>
  <si>
    <t xml:space="preserve"> Wasser-
 verlust</t>
  </si>
  <si>
    <t>Sortenprüfung bei Lagerkarotten - Gesamtergebnisse 2023 / 2024</t>
  </si>
  <si>
    <r>
      <rPr>
        <vertAlign val="superscript"/>
        <sz val="10"/>
        <rFont val="Arial"/>
        <family val="2"/>
      </rPr>
      <t>2)</t>
    </r>
    <r>
      <rPr>
        <sz val="10"/>
        <rFont val="Arial"/>
        <family val="2"/>
      </rPr>
      <t xml:space="preserve"> Ernte: 5.12.2031, Ernteeinlagerung: Frühjahreswaschung 8.4.2024</t>
    </r>
  </si>
  <si>
    <t>*) Bei gleicher Punktzahl entscheidet die Summe der Gesambeurteilung, die Waschprobe Frühjahr und die Rübenqualität Frühjhar, die WaschprobeHerbst, dann die Geseambeurteilung Feld und schliesslich der Netto-Ertrag über den Endrang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</si>
</sst>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yy;@"/>
  </numFmts>
  <fonts count="27" x14ac:knownFonts="1">
    <font>
      <sz val="10"/>
      <name val="Arial"/>
    </font>
    <font>
      <sz val="11"/>
      <name val="Arial"/>
      <family val="2"/>
    </font>
    <font>
      <sz val="11"/>
      <name val="Arial"/>
      <family val="2"/>
    </font>
    <font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vertAlign val="superscript"/>
      <sz val="10"/>
      <name val="Arial"/>
      <family val="2"/>
    </font>
    <font>
      <b/>
      <sz val="11"/>
      <name val="Arial"/>
      <family val="2"/>
    </font>
    <font>
      <vertAlign val="superscript"/>
      <sz val="10"/>
      <name val="Arial"/>
      <family val="2"/>
    </font>
    <font>
      <b/>
      <sz val="14"/>
      <name val="Arial"/>
      <family val="2"/>
    </font>
    <font>
      <sz val="10"/>
      <color indexed="10"/>
      <name val="Arial"/>
      <family val="2"/>
    </font>
    <font>
      <sz val="14"/>
      <name val="Arial"/>
      <family val="2"/>
    </font>
    <font>
      <b/>
      <sz val="7.5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FD88A"/>
        <bgColor indexed="64"/>
      </patternFill>
    </fill>
    <fill>
      <patternFill patternType="solid">
        <fgColor rgb="FF9FD88A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59">
    <xf numFmtId="0" fontId="0" fillId="0" borderId="0" xfId="0"/>
    <xf numFmtId="0" fontId="7" fillId="0" borderId="0" xfId="0" applyFont="1"/>
    <xf numFmtId="0" fontId="0" fillId="0" borderId="0" xfId="0" applyAlignment="1">
      <alignment vertical="center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0" fillId="0" borderId="1" xfId="0" applyBorder="1"/>
    <xf numFmtId="0" fontId="9" fillId="0" borderId="1" xfId="0" applyFont="1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164" fontId="13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15" fillId="0" borderId="0" xfId="0" applyFont="1"/>
    <xf numFmtId="0" fontId="10" fillId="0" borderId="0" xfId="0" applyFont="1" applyAlignment="1">
      <alignment vertical="top"/>
    </xf>
    <xf numFmtId="0" fontId="10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7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17" fillId="0" borderId="0" xfId="0" applyNumberFormat="1" applyFont="1" applyAlignment="1">
      <alignment vertical="center"/>
    </xf>
    <xf numFmtId="0" fontId="6" fillId="0" borderId="0" xfId="0" applyFont="1" applyAlignment="1">
      <alignment horizontal="left"/>
    </xf>
    <xf numFmtId="0" fontId="6" fillId="0" borderId="0" xfId="0" applyFont="1"/>
    <xf numFmtId="164" fontId="0" fillId="0" borderId="0" xfId="0" applyNumberFormat="1"/>
    <xf numFmtId="0" fontId="11" fillId="0" borderId="0" xfId="0" applyFont="1"/>
    <xf numFmtId="1" fontId="13" fillId="0" borderId="0" xfId="0" applyNumberFormat="1" applyFont="1" applyAlignment="1">
      <alignment vertical="center"/>
    </xf>
    <xf numFmtId="1" fontId="0" fillId="0" borderId="0" xfId="0" applyNumberFormat="1" applyAlignment="1">
      <alignment vertical="center"/>
    </xf>
    <xf numFmtId="1" fontId="0" fillId="0" borderId="0" xfId="0" applyNumberFormat="1"/>
    <xf numFmtId="49" fontId="7" fillId="0" borderId="0" xfId="0" applyNumberFormat="1" applyFont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15" fillId="0" borderId="0" xfId="0" applyFont="1" applyAlignment="1">
      <alignment horizontal="left"/>
    </xf>
    <xf numFmtId="1" fontId="15" fillId="0" borderId="0" xfId="0" applyNumberFormat="1" applyFont="1"/>
    <xf numFmtId="0" fontId="15" fillId="0" borderId="0" xfId="0" applyFont="1" applyAlignment="1">
      <alignment wrapText="1"/>
    </xf>
    <xf numFmtId="0" fontId="16" fillId="0" borderId="0" xfId="0" applyFon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/>
    </xf>
    <xf numFmtId="2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/>
    </xf>
    <xf numFmtId="1" fontId="11" fillId="0" borderId="0" xfId="0" applyNumberFormat="1" applyFont="1"/>
    <xf numFmtId="0" fontId="11" fillId="0" borderId="0" xfId="0" applyFont="1" applyAlignment="1">
      <alignment horizontal="center"/>
    </xf>
    <xf numFmtId="0" fontId="0" fillId="0" borderId="0" xfId="0" applyAlignment="1">
      <alignment horizontal="left"/>
    </xf>
    <xf numFmtId="49" fontId="0" fillId="0" borderId="3" xfId="0" applyNumberFormat="1" applyBorder="1" applyAlignment="1">
      <alignment horizontal="center" vertical="center" wrapText="1"/>
    </xf>
    <xf numFmtId="14" fontId="7" fillId="0" borderId="0" xfId="0" applyNumberFormat="1" applyFont="1"/>
    <xf numFmtId="1" fontId="10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top" wrapText="1"/>
    </xf>
    <xf numFmtId="0" fontId="21" fillId="0" borderId="0" xfId="0" applyFont="1"/>
    <xf numFmtId="0" fontId="23" fillId="0" borderId="0" xfId="0" applyFont="1"/>
    <xf numFmtId="0" fontId="23" fillId="0" borderId="0" xfId="0" applyFont="1" applyAlignment="1">
      <alignment horizontal="left"/>
    </xf>
    <xf numFmtId="1" fontId="23" fillId="0" borderId="0" xfId="0" applyNumberFormat="1" applyFont="1"/>
    <xf numFmtId="0" fontId="11" fillId="0" borderId="7" xfId="0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" fontId="11" fillId="0" borderId="7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6" fillId="0" borderId="9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left" vertical="center" wrapText="1"/>
    </xf>
    <xf numFmtId="0" fontId="11" fillId="0" borderId="2" xfId="0" applyFont="1" applyBorder="1"/>
    <xf numFmtId="49" fontId="0" fillId="0" borderId="7" xfId="0" applyNumberFormat="1" applyBorder="1" applyAlignment="1">
      <alignment horizontal="left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13" fillId="0" borderId="0" xfId="0" applyFont="1"/>
    <xf numFmtId="164" fontId="10" fillId="0" borderId="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6" fillId="0" borderId="14" xfId="0" applyNumberFormat="1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1" fontId="6" fillId="0" borderId="7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1" fontId="4" fillId="0" borderId="15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11" fillId="0" borderId="7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16" xfId="0" applyNumberFormat="1" applyFont="1" applyBorder="1" applyAlignment="1">
      <alignment horizontal="center" vertical="center" wrapText="1"/>
    </xf>
    <xf numFmtId="1" fontId="6" fillId="0" borderId="17" xfId="0" applyNumberFormat="1" applyFont="1" applyBorder="1" applyAlignment="1">
      <alignment horizontal="center" vertical="center"/>
    </xf>
    <xf numFmtId="1" fontId="6" fillId="0" borderId="11" xfId="0" applyNumberFormat="1" applyFont="1" applyBorder="1" applyAlignment="1">
      <alignment horizontal="center" vertical="center" wrapText="1"/>
    </xf>
    <xf numFmtId="1" fontId="6" fillId="0" borderId="18" xfId="0" applyNumberFormat="1" applyFont="1" applyBorder="1" applyAlignment="1">
      <alignment horizontal="center" vertical="center" wrapText="1"/>
    </xf>
    <xf numFmtId="0" fontId="12" fillId="0" borderId="0" xfId="0" applyFont="1"/>
    <xf numFmtId="49" fontId="12" fillId="0" borderId="0" xfId="0" applyNumberFormat="1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/>
    </xf>
    <xf numFmtId="164" fontId="11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vertical="center" wrapText="1"/>
    </xf>
    <xf numFmtId="1" fontId="10" fillId="0" borderId="2" xfId="0" applyNumberFormat="1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0" fillId="0" borderId="7" xfId="0" applyBorder="1"/>
    <xf numFmtId="164" fontId="0" fillId="0" borderId="7" xfId="0" applyNumberForma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6" borderId="13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center" vertical="top" wrapText="1"/>
    </xf>
    <xf numFmtId="1" fontId="10" fillId="6" borderId="3" xfId="0" applyNumberFormat="1" applyFont="1" applyFill="1" applyBorder="1" applyAlignment="1">
      <alignment horizontal="center" vertical="top" wrapText="1"/>
    </xf>
    <xf numFmtId="0" fontId="10" fillId="6" borderId="17" xfId="0" applyFont="1" applyFill="1" applyBorder="1" applyAlignment="1">
      <alignment horizontal="center" vertical="top" wrapText="1"/>
    </xf>
    <xf numFmtId="0" fontId="10" fillId="6" borderId="5" xfId="0" applyFont="1" applyFill="1" applyBorder="1" applyAlignment="1">
      <alignment horizontal="center" vertical="top" wrapText="1"/>
    </xf>
    <xf numFmtId="0" fontId="10" fillId="6" borderId="2" xfId="0" applyFont="1" applyFill="1" applyBorder="1" applyAlignment="1">
      <alignment vertical="top" wrapText="1"/>
    </xf>
    <xf numFmtId="0" fontId="10" fillId="6" borderId="2" xfId="0" applyFont="1" applyFill="1" applyBorder="1" applyAlignment="1">
      <alignment horizontal="center" vertical="top" wrapText="1"/>
    </xf>
    <xf numFmtId="0" fontId="10" fillId="6" borderId="12" xfId="0" applyFont="1" applyFill="1" applyBorder="1" applyAlignment="1">
      <alignment horizontal="center" vertical="top" wrapText="1"/>
    </xf>
    <xf numFmtId="0" fontId="5" fillId="6" borderId="2" xfId="0" applyFont="1" applyFill="1" applyBorder="1" applyAlignment="1">
      <alignment horizontal="center" vertical="top" wrapText="1"/>
    </xf>
    <xf numFmtId="1" fontId="10" fillId="6" borderId="2" xfId="0" applyNumberFormat="1" applyFont="1" applyFill="1" applyBorder="1" applyAlignment="1">
      <alignment horizontal="center" vertical="top" wrapText="1"/>
    </xf>
    <xf numFmtId="0" fontId="10" fillId="6" borderId="10" xfId="0" applyFont="1" applyFill="1" applyBorder="1" applyAlignment="1">
      <alignment horizontal="center" vertical="top" wrapText="1"/>
    </xf>
    <xf numFmtId="0" fontId="15" fillId="6" borderId="22" xfId="0" applyFont="1" applyFill="1" applyBorder="1" applyAlignment="1">
      <alignment horizontal="center"/>
    </xf>
    <xf numFmtId="0" fontId="15" fillId="6" borderId="23" xfId="0" applyFont="1" applyFill="1" applyBorder="1"/>
    <xf numFmtId="0" fontId="15" fillId="6" borderId="24" xfId="0" applyFont="1" applyFill="1" applyBorder="1"/>
    <xf numFmtId="0" fontId="15" fillId="6" borderId="25" xfId="0" applyFont="1" applyFill="1" applyBorder="1" applyAlignment="1">
      <alignment horizontal="left"/>
    </xf>
    <xf numFmtId="0" fontId="15" fillId="6" borderId="24" xfId="0" applyFont="1" applyFill="1" applyBorder="1" applyAlignment="1">
      <alignment wrapText="1"/>
    </xf>
    <xf numFmtId="1" fontId="15" fillId="6" borderId="24" xfId="0" applyNumberFormat="1" applyFont="1" applyFill="1" applyBorder="1"/>
    <xf numFmtId="0" fontId="15" fillId="6" borderId="26" xfId="0" applyFont="1" applyFill="1" applyBorder="1"/>
    <xf numFmtId="0" fontId="15" fillId="6" borderId="27" xfId="0" applyFont="1" applyFill="1" applyBorder="1"/>
    <xf numFmtId="0" fontId="15" fillId="6" borderId="28" xfId="0" applyFont="1" applyFill="1" applyBorder="1"/>
    <xf numFmtId="49" fontId="7" fillId="6" borderId="4" xfId="0" applyNumberFormat="1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4" xfId="0" applyFont="1" applyFill="1" applyBorder="1"/>
    <xf numFmtId="49" fontId="8" fillId="6" borderId="3" xfId="0" applyNumberFormat="1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8" fillId="6" borderId="3" xfId="0" applyFont="1" applyFill="1" applyBorder="1" applyAlignment="1">
      <alignment vertical="top" wrapText="1"/>
    </xf>
    <xf numFmtId="1" fontId="8" fillId="6" borderId="3" xfId="0" applyNumberFormat="1" applyFont="1" applyFill="1" applyBorder="1" applyAlignment="1">
      <alignment vertical="top" wrapText="1"/>
    </xf>
    <xf numFmtId="49" fontId="9" fillId="6" borderId="2" xfId="0" applyNumberFormat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vertical="top" wrapText="1"/>
    </xf>
    <xf numFmtId="0" fontId="15" fillId="6" borderId="4" xfId="0" applyFont="1" applyFill="1" applyBorder="1"/>
    <xf numFmtId="0" fontId="10" fillId="6" borderId="3" xfId="0" applyFont="1" applyFill="1" applyBorder="1" applyAlignment="1">
      <alignment vertical="top" wrapText="1"/>
    </xf>
    <xf numFmtId="0" fontId="5" fillId="6" borderId="2" xfId="0" applyFont="1" applyFill="1" applyBorder="1" applyAlignment="1">
      <alignment vertical="top" wrapText="1"/>
    </xf>
    <xf numFmtId="0" fontId="5" fillId="6" borderId="3" xfId="0" applyFont="1" applyFill="1" applyBorder="1" applyAlignment="1">
      <alignment vertical="top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32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left"/>
    </xf>
    <xf numFmtId="0" fontId="14" fillId="6" borderId="4" xfId="0" applyFont="1" applyFill="1" applyBorder="1"/>
    <xf numFmtId="164" fontId="15" fillId="6" borderId="29" xfId="0" applyNumberFormat="1" applyFont="1" applyFill="1" applyBorder="1"/>
    <xf numFmtId="164" fontId="15" fillId="6" borderId="30" xfId="0" applyNumberFormat="1" applyFont="1" applyFill="1" applyBorder="1"/>
    <xf numFmtId="164" fontId="15" fillId="6" borderId="31" xfId="0" applyNumberFormat="1" applyFont="1" applyFill="1" applyBorder="1"/>
    <xf numFmtId="1" fontId="15" fillId="6" borderId="4" xfId="0" applyNumberFormat="1" applyFont="1" applyFill="1" applyBorder="1"/>
    <xf numFmtId="0" fontId="15" fillId="6" borderId="29" xfId="0" applyFont="1" applyFill="1" applyBorder="1"/>
    <xf numFmtId="0" fontId="5" fillId="6" borderId="3" xfId="0" applyFont="1" applyFill="1" applyBorder="1" applyAlignment="1">
      <alignment horizontal="left" vertical="top"/>
    </xf>
    <xf numFmtId="0" fontId="5" fillId="6" borderId="3" xfId="0" applyFont="1" applyFill="1" applyBorder="1" applyAlignment="1">
      <alignment vertical="top"/>
    </xf>
    <xf numFmtId="0" fontId="5" fillId="6" borderId="3" xfId="0" applyFont="1" applyFill="1" applyBorder="1" applyAlignment="1">
      <alignment horizontal="left" vertical="top" wrapText="1"/>
    </xf>
    <xf numFmtId="1" fontId="5" fillId="6" borderId="3" xfId="0" applyNumberFormat="1" applyFont="1" applyFill="1" applyBorder="1" applyAlignment="1">
      <alignment horizontal="left" vertical="top" wrapText="1"/>
    </xf>
    <xf numFmtId="0" fontId="5" fillId="6" borderId="32" xfId="0" applyFont="1" applyFill="1" applyBorder="1" applyAlignment="1">
      <alignment vertical="top" wrapText="1"/>
    </xf>
    <xf numFmtId="0" fontId="6" fillId="6" borderId="4" xfId="0" applyFont="1" applyFill="1" applyBorder="1" applyAlignment="1">
      <alignment horizontal="left" vertical="top"/>
    </xf>
    <xf numFmtId="0" fontId="6" fillId="6" borderId="4" xfId="0" applyFont="1" applyFill="1" applyBorder="1" applyAlignment="1">
      <alignment vertical="top"/>
    </xf>
    <xf numFmtId="0" fontId="10" fillId="6" borderId="4" xfId="0" applyFont="1" applyFill="1" applyBorder="1" applyAlignment="1">
      <alignment vertical="top" wrapText="1"/>
    </xf>
    <xf numFmtId="164" fontId="10" fillId="6" borderId="4" xfId="0" applyNumberFormat="1" applyFont="1" applyFill="1" applyBorder="1" applyAlignment="1">
      <alignment horizontal="centerContinuous" vertical="top"/>
    </xf>
    <xf numFmtId="164" fontId="10" fillId="6" borderId="34" xfId="0" applyNumberFormat="1" applyFont="1" applyFill="1" applyBorder="1" applyAlignment="1">
      <alignment horizontal="centerContinuous" vertical="top"/>
    </xf>
    <xf numFmtId="164" fontId="10" fillId="6" borderId="0" xfId="0" applyNumberFormat="1" applyFont="1" applyFill="1" applyAlignment="1">
      <alignment horizontal="centerContinuous" vertical="top"/>
    </xf>
    <xf numFmtId="1" fontId="10" fillId="6" borderId="4" xfId="0" applyNumberFormat="1" applyFont="1" applyFill="1" applyBorder="1" applyAlignment="1">
      <alignment vertical="top" wrapText="1"/>
    </xf>
    <xf numFmtId="0" fontId="10" fillId="6" borderId="35" xfId="0" applyFont="1" applyFill="1" applyBorder="1" applyAlignment="1">
      <alignment vertical="top" wrapText="1"/>
    </xf>
    <xf numFmtId="0" fontId="10" fillId="6" borderId="31" xfId="0" applyFont="1" applyFill="1" applyBorder="1" applyAlignment="1">
      <alignment horizontal="centerContinuous" vertical="top"/>
    </xf>
    <xf numFmtId="0" fontId="10" fillId="6" borderId="29" xfId="0" applyFont="1" applyFill="1" applyBorder="1" applyAlignment="1">
      <alignment horizontal="centerContinuous" vertical="top"/>
    </xf>
    <xf numFmtId="0" fontId="10" fillId="6" borderId="30" xfId="0" applyFont="1" applyFill="1" applyBorder="1" applyAlignment="1">
      <alignment horizontal="centerContinuous" vertical="top"/>
    </xf>
    <xf numFmtId="0" fontId="10" fillId="6" borderId="34" xfId="0" applyFont="1" applyFill="1" applyBorder="1" applyAlignment="1">
      <alignment horizontal="centerContinuous" vertical="top"/>
    </xf>
    <xf numFmtId="0" fontId="6" fillId="6" borderId="1" xfId="0" applyFont="1" applyFill="1" applyBorder="1" applyAlignment="1">
      <alignment horizontal="left" vertical="top"/>
    </xf>
    <xf numFmtId="0" fontId="6" fillId="6" borderId="1" xfId="0" applyFont="1" applyFill="1" applyBorder="1" applyAlignment="1">
      <alignment horizontal="center" vertical="top"/>
    </xf>
    <xf numFmtId="0" fontId="10" fillId="6" borderId="1" xfId="0" applyFont="1" applyFill="1" applyBorder="1" applyAlignment="1">
      <alignment vertical="top"/>
    </xf>
    <xf numFmtId="164" fontId="5" fillId="6" borderId="1" xfId="0" applyNumberFormat="1" applyFont="1" applyFill="1" applyBorder="1" applyAlignment="1">
      <alignment vertical="top" wrapText="1"/>
    </xf>
    <xf numFmtId="164" fontId="5" fillId="6" borderId="36" xfId="0" applyNumberFormat="1" applyFont="1" applyFill="1" applyBorder="1" applyAlignment="1">
      <alignment vertical="top" wrapText="1"/>
    </xf>
    <xf numFmtId="164" fontId="10" fillId="6" borderId="0" xfId="0" applyNumberFormat="1" applyFont="1" applyFill="1" applyAlignment="1">
      <alignment vertical="top" wrapText="1"/>
    </xf>
    <xf numFmtId="1" fontId="10" fillId="6" borderId="1" xfId="0" applyNumberFormat="1" applyFont="1" applyFill="1" applyBorder="1" applyAlignment="1">
      <alignment vertical="top"/>
    </xf>
    <xf numFmtId="0" fontId="10" fillId="6" borderId="37" xfId="0" applyFont="1" applyFill="1" applyBorder="1" applyAlignment="1">
      <alignment vertical="top"/>
    </xf>
    <xf numFmtId="0" fontId="10" fillId="6" borderId="19" xfId="0" applyFont="1" applyFill="1" applyBorder="1" applyAlignment="1">
      <alignment vertical="top" wrapText="1"/>
    </xf>
    <xf numFmtId="0" fontId="10" fillId="6" borderId="36" xfId="0" applyFont="1" applyFill="1" applyBorder="1" applyAlignment="1">
      <alignment vertical="top"/>
    </xf>
    <xf numFmtId="0" fontId="5" fillId="6" borderId="36" xfId="0" applyFont="1" applyFill="1" applyBorder="1" applyAlignment="1">
      <alignment horizontal="left" vertical="top" wrapText="1"/>
    </xf>
    <xf numFmtId="0" fontId="6" fillId="6" borderId="2" xfId="0" applyFont="1" applyFill="1" applyBorder="1" applyAlignment="1">
      <alignment horizontal="left" vertical="top"/>
    </xf>
    <xf numFmtId="0" fontId="6" fillId="6" borderId="2" xfId="0" applyFont="1" applyFill="1" applyBorder="1" applyAlignment="1">
      <alignment horizontal="center" vertical="top"/>
    </xf>
    <xf numFmtId="0" fontId="10" fillId="6" borderId="2" xfId="0" applyFont="1" applyFill="1" applyBorder="1" applyAlignment="1">
      <alignment horizontal="center" vertical="top"/>
    </xf>
    <xf numFmtId="164" fontId="10" fillId="6" borderId="2" xfId="0" applyNumberFormat="1" applyFont="1" applyFill="1" applyBorder="1" applyAlignment="1">
      <alignment horizontal="center" vertical="top" wrapText="1"/>
    </xf>
    <xf numFmtId="164" fontId="10" fillId="6" borderId="38" xfId="0" applyNumberFormat="1" applyFont="1" applyFill="1" applyBorder="1" applyAlignment="1">
      <alignment horizontal="center" vertical="top" wrapText="1"/>
    </xf>
    <xf numFmtId="164" fontId="10" fillId="6" borderId="18" xfId="0" applyNumberFormat="1" applyFont="1" applyFill="1" applyBorder="1" applyAlignment="1">
      <alignment horizontal="center" vertical="top" wrapText="1"/>
    </xf>
    <xf numFmtId="164" fontId="10" fillId="6" borderId="39" xfId="0" applyNumberFormat="1" applyFont="1" applyFill="1" applyBorder="1" applyAlignment="1">
      <alignment horizontal="center" vertical="top" wrapText="1"/>
    </xf>
    <xf numFmtId="1" fontId="10" fillId="6" borderId="12" xfId="0" applyNumberFormat="1" applyFont="1" applyFill="1" applyBorder="1" applyAlignment="1">
      <alignment horizontal="center" vertical="top"/>
    </xf>
    <xf numFmtId="0" fontId="10" fillId="6" borderId="10" xfId="0" applyFont="1" applyFill="1" applyBorder="1" applyAlignment="1">
      <alignment horizontal="center" vertical="top"/>
    </xf>
    <xf numFmtId="0" fontId="10" fillId="6" borderId="2" xfId="0" applyFont="1" applyFill="1" applyBorder="1" applyAlignment="1">
      <alignment horizontal="left" vertical="top" wrapText="1"/>
    </xf>
    <xf numFmtId="0" fontId="10" fillId="6" borderId="38" xfId="0" applyFont="1" applyFill="1" applyBorder="1" applyAlignment="1">
      <alignment horizontal="left" vertical="top" wrapText="1"/>
    </xf>
    <xf numFmtId="0" fontId="10" fillId="6" borderId="18" xfId="0" applyFont="1" applyFill="1" applyBorder="1" applyAlignment="1">
      <alignment horizontal="center" vertical="top"/>
    </xf>
    <xf numFmtId="0" fontId="10" fillId="6" borderId="18" xfId="0" applyFont="1" applyFill="1" applyBorder="1" applyAlignment="1">
      <alignment horizontal="center" vertical="top" wrapText="1"/>
    </xf>
    <xf numFmtId="0" fontId="10" fillId="7" borderId="4" xfId="0" applyFont="1" applyFill="1" applyBorder="1" applyAlignment="1">
      <alignment horizontal="left" vertical="top"/>
    </xf>
    <xf numFmtId="0" fontId="10" fillId="7" borderId="4" xfId="0" applyFont="1" applyFill="1" applyBorder="1" applyAlignment="1">
      <alignment vertical="top"/>
    </xf>
    <xf numFmtId="0" fontId="5" fillId="7" borderId="38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0" fillId="7" borderId="4" xfId="0" applyFont="1" applyFill="1" applyBorder="1" applyAlignment="1">
      <alignment horizontal="center" vertical="center" wrapText="1"/>
    </xf>
    <xf numFmtId="164" fontId="10" fillId="7" borderId="4" xfId="0" applyNumberFormat="1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left" vertical="top"/>
    </xf>
    <xf numFmtId="0" fontId="6" fillId="7" borderId="2" xfId="0" applyFont="1" applyFill="1" applyBorder="1" applyAlignment="1">
      <alignment vertical="top"/>
    </xf>
    <xf numFmtId="0" fontId="0" fillId="7" borderId="2" xfId="0" applyFill="1" applyBorder="1" applyAlignment="1">
      <alignment horizontal="center" vertical="center"/>
    </xf>
    <xf numFmtId="164" fontId="0" fillId="7" borderId="2" xfId="0" applyNumberFormat="1" applyFill="1" applyBorder="1" applyAlignment="1">
      <alignment horizontal="center" vertical="center"/>
    </xf>
    <xf numFmtId="49" fontId="0" fillId="6" borderId="4" xfId="0" applyNumberForma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4" xfId="0" applyFill="1" applyBorder="1"/>
    <xf numFmtId="0" fontId="10" fillId="6" borderId="3" xfId="0" applyFont="1" applyFill="1" applyBorder="1" applyAlignment="1">
      <alignment horizontal="center" vertical="top" wrapText="1"/>
    </xf>
    <xf numFmtId="0" fontId="10" fillId="6" borderId="11" xfId="0" applyFont="1" applyFill="1" applyBorder="1" applyAlignment="1">
      <alignment horizontal="center" vertical="top" wrapText="1"/>
    </xf>
    <xf numFmtId="0" fontId="5" fillId="6" borderId="11" xfId="0" applyFont="1" applyFill="1" applyBorder="1" applyAlignment="1">
      <alignment horizontal="left" vertical="top" wrapText="1"/>
    </xf>
    <xf numFmtId="164" fontId="6" fillId="0" borderId="2" xfId="0" applyNumberFormat="1" applyFont="1" applyBorder="1" applyAlignment="1">
      <alignment horizontal="center" vertical="center"/>
    </xf>
    <xf numFmtId="0" fontId="8" fillId="6" borderId="3" xfId="0" applyFont="1" applyFill="1" applyBorder="1" applyAlignment="1">
      <alignment horizontal="left" vertical="top" wrapText="1"/>
    </xf>
    <xf numFmtId="1" fontId="8" fillId="6" borderId="3" xfId="0" applyNumberFormat="1" applyFont="1" applyFill="1" applyBorder="1" applyAlignment="1">
      <alignment horizontal="left" vertical="top" wrapText="1"/>
    </xf>
    <xf numFmtId="49" fontId="4" fillId="0" borderId="3" xfId="0" applyNumberFormat="1" applyFont="1" applyBorder="1" applyAlignment="1">
      <alignment vertical="center" wrapText="1"/>
    </xf>
    <xf numFmtId="49" fontId="0" fillId="0" borderId="13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" fontId="6" fillId="8" borderId="2" xfId="0" applyNumberFormat="1" applyFont="1" applyFill="1" applyBorder="1" applyAlignment="1">
      <alignment horizontal="center" vertical="center" wrapText="1"/>
    </xf>
    <xf numFmtId="1" fontId="3" fillId="0" borderId="1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2" borderId="3" xfId="0" applyNumberFormat="1" applyFont="1" applyFill="1" applyBorder="1" applyAlignment="1">
      <alignment horizontal="center" vertical="center"/>
    </xf>
    <xf numFmtId="2" fontId="3" fillId="3" borderId="3" xfId="0" applyNumberFormat="1" applyFont="1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164" fontId="3" fillId="4" borderId="3" xfId="0" applyNumberFormat="1" applyFont="1" applyFill="1" applyBorder="1" applyAlignment="1">
      <alignment horizontal="center" vertical="center"/>
    </xf>
    <xf numFmtId="2" fontId="3" fillId="5" borderId="3" xfId="0" applyNumberFormat="1" applyFont="1" applyFill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164" fontId="3" fillId="0" borderId="1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1"/>
    <xf numFmtId="164" fontId="6" fillId="0" borderId="0" xfId="1" applyNumberFormat="1" applyAlignment="1">
      <alignment horizontal="center" vertical="center"/>
    </xf>
    <xf numFmtId="0" fontId="25" fillId="0" borderId="0" xfId="1" applyFont="1"/>
    <xf numFmtId="49" fontId="6" fillId="0" borderId="2" xfId="1" applyNumberForma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49" fontId="6" fillId="0" borderId="2" xfId="1" applyNumberFormat="1" applyBorder="1" applyAlignment="1">
      <alignment horizontal="left" vertical="center" wrapText="1"/>
    </xf>
    <xf numFmtId="164" fontId="6" fillId="6" borderId="3" xfId="1" applyNumberFormat="1" applyFill="1" applyBorder="1" applyAlignment="1">
      <alignment horizontal="center" vertical="center"/>
    </xf>
    <xf numFmtId="0" fontId="6" fillId="6" borderId="3" xfId="1" applyFill="1" applyBorder="1" applyAlignment="1">
      <alignment horizontal="center" vertical="center"/>
    </xf>
    <xf numFmtId="0" fontId="6" fillId="6" borderId="3" xfId="1" applyFill="1" applyBorder="1" applyAlignment="1">
      <alignment horizontal="center" vertical="center" wrapText="1"/>
    </xf>
    <xf numFmtId="0" fontId="6" fillId="6" borderId="32" xfId="1" applyFill="1" applyBorder="1" applyAlignment="1">
      <alignment vertical="top"/>
    </xf>
    <xf numFmtId="0" fontId="6" fillId="6" borderId="6" xfId="1" applyFill="1" applyBorder="1" applyAlignment="1">
      <alignment horizontal="left" vertical="top"/>
    </xf>
    <xf numFmtId="0" fontId="6" fillId="6" borderId="3" xfId="1" applyFill="1" applyBorder="1" applyAlignment="1">
      <alignment horizontal="left" vertical="top"/>
    </xf>
    <xf numFmtId="0" fontId="6" fillId="6" borderId="3" xfId="1" applyFill="1" applyBorder="1" applyAlignment="1">
      <alignment vertical="top"/>
    </xf>
    <xf numFmtId="0" fontId="5" fillId="6" borderId="4" xfId="1" applyFont="1" applyFill="1" applyBorder="1" applyAlignment="1">
      <alignment horizontal="center" vertical="top"/>
    </xf>
    <xf numFmtId="0" fontId="14" fillId="0" borderId="0" xfId="1" applyFont="1"/>
    <xf numFmtId="0" fontId="14" fillId="0" borderId="0" xfId="1" applyFont="1" applyAlignment="1">
      <alignment horizontal="left"/>
    </xf>
    <xf numFmtId="1" fontId="5" fillId="8" borderId="2" xfId="0" applyNumberFormat="1" applyFont="1" applyFill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/>
    </xf>
    <xf numFmtId="0" fontId="14" fillId="6" borderId="23" xfId="1" applyFont="1" applyFill="1" applyBorder="1"/>
    <xf numFmtId="0" fontId="14" fillId="6" borderId="27" xfId="1" applyFont="1" applyFill="1" applyBorder="1"/>
    <xf numFmtId="0" fontId="14" fillId="6" borderId="28" xfId="1" applyFont="1" applyFill="1" applyBorder="1"/>
    <xf numFmtId="0" fontId="5" fillId="6" borderId="5" xfId="1" applyFont="1" applyFill="1" applyBorder="1" applyAlignment="1">
      <alignment horizontal="center" vertical="center" wrapText="1"/>
    </xf>
    <xf numFmtId="0" fontId="5" fillId="6" borderId="2" xfId="1" applyFont="1" applyFill="1" applyBorder="1" applyAlignment="1">
      <alignment horizontal="center" vertical="center" wrapText="1"/>
    </xf>
    <xf numFmtId="0" fontId="5" fillId="6" borderId="38" xfId="1" applyFont="1" applyFill="1" applyBorder="1" applyAlignment="1">
      <alignment horizontal="center" vertical="center" wrapText="1"/>
    </xf>
    <xf numFmtId="0" fontId="5" fillId="6" borderId="42" xfId="1" applyFont="1" applyFill="1" applyBorder="1" applyAlignment="1">
      <alignment horizontal="center" vertical="center" wrapText="1"/>
    </xf>
    <xf numFmtId="1" fontId="19" fillId="0" borderId="32" xfId="1" applyNumberFormat="1" applyFont="1" applyBorder="1" applyAlignment="1">
      <alignment horizontal="center" vertical="center"/>
    </xf>
    <xf numFmtId="1" fontId="6" fillId="0" borderId="2" xfId="1" applyNumberFormat="1" applyBorder="1" applyAlignment="1">
      <alignment horizontal="center" vertical="center" wrapText="1"/>
    </xf>
    <xf numFmtId="1" fontId="2" fillId="0" borderId="15" xfId="1" applyNumberFormat="1" applyFont="1" applyBorder="1" applyAlignment="1">
      <alignment horizontal="center" vertical="center"/>
    </xf>
    <xf numFmtId="1" fontId="2" fillId="0" borderId="8" xfId="1" applyNumberFormat="1" applyFont="1" applyBorder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0" fontId="6" fillId="0" borderId="0" xfId="1" applyAlignment="1">
      <alignment horizontal="left"/>
    </xf>
    <xf numFmtId="1" fontId="6" fillId="0" borderId="0" xfId="1" applyNumberFormat="1"/>
    <xf numFmtId="165" fontId="12" fillId="0" borderId="0" xfId="0" applyNumberFormat="1" applyFont="1" applyAlignment="1">
      <alignment vertical="top"/>
    </xf>
    <xf numFmtId="1" fontId="2" fillId="0" borderId="2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0" fontId="0" fillId="6" borderId="31" xfId="0" applyFill="1" applyBorder="1"/>
    <xf numFmtId="2" fontId="0" fillId="0" borderId="2" xfId="0" applyNumberFormat="1" applyBorder="1" applyAlignment="1">
      <alignment horizontal="center" vertical="center"/>
    </xf>
    <xf numFmtId="0" fontId="5" fillId="0" borderId="0" xfId="0" applyFont="1"/>
    <xf numFmtId="1" fontId="0" fillId="0" borderId="2" xfId="0" applyNumberFormat="1" applyBorder="1" applyAlignment="1">
      <alignment horizontal="center" vertical="center"/>
    </xf>
    <xf numFmtId="2" fontId="0" fillId="9" borderId="2" xfId="0" applyNumberForma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4" fontId="26" fillId="0" borderId="40" xfId="0" applyNumberFormat="1" applyFont="1" applyBorder="1" applyAlignment="1">
      <alignment horizontal="center"/>
    </xf>
    <xf numFmtId="0" fontId="10" fillId="6" borderId="38" xfId="0" applyFont="1" applyFill="1" applyBorder="1" applyAlignment="1">
      <alignment horizontal="center" vertical="top" wrapText="1"/>
    </xf>
    <xf numFmtId="1" fontId="19" fillId="0" borderId="32" xfId="0" applyNumberFormat="1" applyFont="1" applyBorder="1" applyAlignment="1">
      <alignment horizontal="center" vertical="center"/>
    </xf>
    <xf numFmtId="0" fontId="5" fillId="6" borderId="42" xfId="0" applyFont="1" applyFill="1" applyBorder="1" applyAlignment="1">
      <alignment horizontal="center" vertical="top" wrapText="1"/>
    </xf>
    <xf numFmtId="1" fontId="1" fillId="0" borderId="5" xfId="1" applyNumberFormat="1" applyFont="1" applyBorder="1" applyAlignment="1">
      <alignment horizontal="center" vertical="center"/>
    </xf>
    <xf numFmtId="1" fontId="1" fillId="0" borderId="18" xfId="1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16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" fontId="6" fillId="0" borderId="16" xfId="0" applyNumberFormat="1" applyFont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164" fontId="11" fillId="0" borderId="0" xfId="0" applyNumberFormat="1" applyFont="1" applyAlignment="1">
      <alignment horizontal="center" vertical="center"/>
    </xf>
    <xf numFmtId="1" fontId="19" fillId="0" borderId="16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5" fillId="6" borderId="3" xfId="1" applyFont="1" applyFill="1" applyBorder="1" applyAlignment="1">
      <alignment horizontal="center" vertical="top" wrapText="1"/>
    </xf>
    <xf numFmtId="0" fontId="5" fillId="6" borderId="3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1" fontId="19" fillId="0" borderId="5" xfId="0" applyNumberFormat="1" applyFont="1" applyBorder="1" applyAlignment="1">
      <alignment horizontal="center" vertical="center"/>
    </xf>
    <xf numFmtId="1" fontId="19" fillId="0" borderId="2" xfId="0" applyNumberFormat="1" applyFont="1" applyBorder="1" applyAlignment="1">
      <alignment horizontal="center" vertical="center"/>
    </xf>
    <xf numFmtId="1" fontId="19" fillId="0" borderId="3" xfId="0" applyNumberFormat="1" applyFont="1" applyBorder="1" applyAlignment="1">
      <alignment horizontal="center" vertical="center"/>
    </xf>
    <xf numFmtId="164" fontId="19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164" fontId="19" fillId="0" borderId="10" xfId="0" applyNumberFormat="1" applyFont="1" applyBorder="1" applyAlignment="1">
      <alignment horizontal="center" vertical="center"/>
    </xf>
    <xf numFmtId="0" fontId="5" fillId="6" borderId="2" xfId="1" applyFont="1" applyFill="1" applyBorder="1" applyAlignment="1">
      <alignment horizontal="left" vertical="top" wrapText="1"/>
    </xf>
    <xf numFmtId="1" fontId="5" fillId="0" borderId="2" xfId="1" applyNumberFormat="1" applyFont="1" applyBorder="1" applyAlignment="1">
      <alignment horizontal="center" vertical="center" wrapText="1"/>
    </xf>
    <xf numFmtId="2" fontId="6" fillId="0" borderId="3" xfId="1" applyNumberFormat="1" applyBorder="1" applyAlignment="1">
      <alignment horizontal="center" vertical="center"/>
    </xf>
    <xf numFmtId="14" fontId="5" fillId="0" borderId="0" xfId="0" applyNumberFormat="1" applyFont="1"/>
    <xf numFmtId="2" fontId="6" fillId="0" borderId="0" xfId="1" applyNumberFormat="1"/>
    <xf numFmtId="164" fontId="6" fillId="0" borderId="3" xfId="1" applyNumberFormat="1" applyBorder="1" applyAlignment="1">
      <alignment horizontal="center" vertical="center"/>
    </xf>
    <xf numFmtId="1" fontId="5" fillId="0" borderId="3" xfId="0" applyNumberFormat="1" applyFont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164" fontId="5" fillId="0" borderId="16" xfId="0" applyNumberFormat="1" applyFont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 wrapText="1"/>
    </xf>
    <xf numFmtId="1" fontId="5" fillId="0" borderId="18" xfId="0" applyNumberFormat="1" applyFont="1" applyBorder="1" applyAlignment="1">
      <alignment horizontal="center" vertical="center" wrapText="1"/>
    </xf>
    <xf numFmtId="1" fontId="19" fillId="0" borderId="5" xfId="1" applyNumberFormat="1" applyFont="1" applyBorder="1" applyAlignment="1">
      <alignment horizontal="center" vertical="center"/>
    </xf>
    <xf numFmtId="1" fontId="19" fillId="0" borderId="18" xfId="1" applyNumberFormat="1" applyFont="1" applyBorder="1" applyAlignment="1">
      <alignment horizontal="center" vertical="center"/>
    </xf>
    <xf numFmtId="164" fontId="6" fillId="0" borderId="2" xfId="1" applyNumberFormat="1" applyBorder="1" applyAlignment="1">
      <alignment horizontal="center" vertical="center"/>
    </xf>
    <xf numFmtId="2" fontId="6" fillId="0" borderId="2" xfId="1" applyNumberFormat="1" applyBorder="1" applyAlignment="1">
      <alignment horizontal="center" vertical="center"/>
    </xf>
    <xf numFmtId="14" fontId="12" fillId="0" borderId="0" xfId="0" applyNumberFormat="1" applyFont="1" applyAlignment="1">
      <alignment horizontal="right"/>
    </xf>
    <xf numFmtId="14" fontId="14" fillId="0" borderId="40" xfId="1" applyNumberFormat="1" applyFont="1" applyBorder="1" applyAlignment="1">
      <alignment horizontal="center"/>
    </xf>
    <xf numFmtId="0" fontId="14" fillId="0" borderId="40" xfId="1" applyFont="1" applyBorder="1" applyAlignment="1">
      <alignment horizontal="center"/>
    </xf>
    <xf numFmtId="0" fontId="5" fillId="6" borderId="21" xfId="1" applyFont="1" applyFill="1" applyBorder="1" applyAlignment="1">
      <alignment horizontal="center" vertical="top" wrapText="1"/>
    </xf>
    <xf numFmtId="0" fontId="5" fillId="6" borderId="6" xfId="1" applyFont="1" applyFill="1" applyBorder="1" applyAlignment="1">
      <alignment horizontal="center" vertical="top" wrapText="1"/>
    </xf>
    <xf numFmtId="0" fontId="5" fillId="6" borderId="41" xfId="1" applyFont="1" applyFill="1" applyBorder="1" applyAlignment="1">
      <alignment horizontal="center" vertical="top" wrapText="1"/>
    </xf>
    <xf numFmtId="0" fontId="10" fillId="6" borderId="21" xfId="0" applyFont="1" applyFill="1" applyBorder="1" applyAlignment="1">
      <alignment horizontal="center" vertical="top" wrapText="1"/>
    </xf>
    <xf numFmtId="0" fontId="10" fillId="6" borderId="6" xfId="0" applyFont="1" applyFill="1" applyBorder="1" applyAlignment="1">
      <alignment horizontal="center" vertical="top" wrapText="1"/>
    </xf>
    <xf numFmtId="0" fontId="10" fillId="6" borderId="41" xfId="0" applyFont="1" applyFill="1" applyBorder="1" applyAlignment="1">
      <alignment horizontal="center" vertical="top" wrapText="1"/>
    </xf>
    <xf numFmtId="165" fontId="12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right"/>
    </xf>
    <xf numFmtId="14" fontId="19" fillId="0" borderId="0" xfId="0" applyNumberFormat="1" applyFont="1" applyAlignment="1">
      <alignment horizontal="right"/>
    </xf>
    <xf numFmtId="14" fontId="14" fillId="0" borderId="6" xfId="0" applyNumberFormat="1" applyFont="1" applyBorder="1" applyAlignment="1">
      <alignment horizontal="center" vertical="top"/>
    </xf>
    <xf numFmtId="0" fontId="14" fillId="0" borderId="6" xfId="0" applyFont="1" applyBorder="1" applyAlignment="1">
      <alignment horizontal="center" vertical="top"/>
    </xf>
    <xf numFmtId="0" fontId="0" fillId="0" borderId="0" xfId="0" applyAlignment="1">
      <alignment horizontal="left" vertical="center" wrapText="1"/>
    </xf>
    <xf numFmtId="0" fontId="10" fillId="6" borderId="29" xfId="0" applyFont="1" applyFill="1" applyBorder="1" applyAlignment="1">
      <alignment horizontal="center" vertical="center" wrapText="1"/>
    </xf>
    <xf numFmtId="0" fontId="10" fillId="6" borderId="30" xfId="0" applyFont="1" applyFill="1" applyBorder="1" applyAlignment="1">
      <alignment horizontal="center" vertical="center" wrapText="1"/>
    </xf>
    <xf numFmtId="0" fontId="10" fillId="6" borderId="31" xfId="0" applyFont="1" applyFill="1" applyBorder="1" applyAlignment="1">
      <alignment horizontal="center" vertical="center" wrapText="1"/>
    </xf>
    <xf numFmtId="0" fontId="10" fillId="6" borderId="32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center" vertical="center" wrapText="1"/>
    </xf>
    <xf numFmtId="0" fontId="11" fillId="0" borderId="2" xfId="0" applyFont="1" applyBorder="1"/>
    <xf numFmtId="0" fontId="10" fillId="6" borderId="33" xfId="0" applyFont="1" applyFill="1" applyBorder="1" applyAlignment="1">
      <alignment horizontal="center" vertical="top" wrapText="1"/>
    </xf>
    <xf numFmtId="0" fontId="10" fillId="6" borderId="0" xfId="0" applyFont="1" applyFill="1" applyAlignment="1">
      <alignment horizontal="center" vertical="top" wrapText="1"/>
    </xf>
    <xf numFmtId="1" fontId="11" fillId="0" borderId="20" xfId="0" applyNumberFormat="1" applyFont="1" applyBorder="1" applyAlignment="1">
      <alignment horizontal="center" vertical="center" wrapText="1"/>
    </xf>
    <xf numFmtId="1" fontId="11" fillId="0" borderId="15" xfId="0" applyNumberFormat="1" applyFont="1" applyBorder="1" applyAlignment="1">
      <alignment horizontal="center" vertical="center" wrapText="1"/>
    </xf>
    <xf numFmtId="1" fontId="11" fillId="0" borderId="8" xfId="0" applyNumberFormat="1" applyFont="1" applyBorder="1" applyAlignment="1">
      <alignment horizontal="center" vertical="center" wrapText="1"/>
    </xf>
    <xf numFmtId="0" fontId="15" fillId="6" borderId="29" xfId="0" applyFont="1" applyFill="1" applyBorder="1"/>
    <xf numFmtId="0" fontId="15" fillId="6" borderId="30" xfId="0" applyFont="1" applyFill="1" applyBorder="1"/>
    <xf numFmtId="0" fontId="15" fillId="6" borderId="31" xfId="0" applyFont="1" applyFill="1" applyBorder="1"/>
    <xf numFmtId="0" fontId="10" fillId="6" borderId="33" xfId="0" applyFont="1" applyFill="1" applyBorder="1" applyAlignment="1">
      <alignment horizontal="center" vertical="top"/>
    </xf>
    <xf numFmtId="0" fontId="10" fillId="6" borderId="0" xfId="0" applyFont="1" applyFill="1" applyAlignment="1">
      <alignment horizontal="center" vertical="top"/>
    </xf>
    <xf numFmtId="0" fontId="10" fillId="6" borderId="19" xfId="0" applyFont="1" applyFill="1" applyBorder="1" applyAlignment="1">
      <alignment horizontal="center" vertical="top"/>
    </xf>
    <xf numFmtId="164" fontId="10" fillId="6" borderId="33" xfId="0" applyNumberFormat="1" applyFont="1" applyFill="1" applyBorder="1" applyAlignment="1">
      <alignment horizontal="center" vertical="top"/>
    </xf>
    <xf numFmtId="164" fontId="10" fillId="6" borderId="0" xfId="0" applyNumberFormat="1" applyFont="1" applyFill="1" applyAlignment="1">
      <alignment horizontal="center" vertical="top"/>
    </xf>
    <xf numFmtId="164" fontId="10" fillId="6" borderId="19" xfId="0" applyNumberFormat="1" applyFont="1" applyFill="1" applyBorder="1" applyAlignment="1">
      <alignment horizontal="center" vertical="top"/>
    </xf>
    <xf numFmtId="164" fontId="7" fillId="0" borderId="0" xfId="0" applyNumberFormat="1" applyFont="1" applyAlignment="1">
      <alignment horizontal="right" vertical="center"/>
    </xf>
    <xf numFmtId="0" fontId="5" fillId="6" borderId="4" xfId="1" applyFont="1" applyFill="1" applyBorder="1" applyAlignment="1">
      <alignment horizontal="center" vertical="top" wrapText="1"/>
    </xf>
    <xf numFmtId="0" fontId="5" fillId="6" borderId="3" xfId="1" applyFont="1" applyFill="1" applyBorder="1" applyAlignment="1">
      <alignment horizontal="center" vertical="top" wrapText="1"/>
    </xf>
    <xf numFmtId="164" fontId="5" fillId="6" borderId="4" xfId="1" applyNumberFormat="1" applyFont="1" applyFill="1" applyBorder="1" applyAlignment="1">
      <alignment horizontal="center" vertical="top" wrapText="1"/>
    </xf>
    <xf numFmtId="164" fontId="5" fillId="6" borderId="3" xfId="1" applyNumberFormat="1" applyFont="1" applyFill="1" applyBorder="1" applyAlignment="1">
      <alignment horizontal="center" vertical="top" wrapText="1"/>
    </xf>
    <xf numFmtId="0" fontId="5" fillId="6" borderId="29" xfId="1" applyFont="1" applyFill="1" applyBorder="1" applyAlignment="1">
      <alignment horizontal="center" vertical="top" wrapText="1"/>
    </xf>
    <xf numFmtId="0" fontId="5" fillId="6" borderId="30" xfId="1" applyFont="1" applyFill="1" applyBorder="1" applyAlignment="1">
      <alignment horizontal="center" vertical="top" wrapText="1"/>
    </xf>
    <xf numFmtId="0" fontId="5" fillId="6" borderId="31" xfId="1" applyFont="1" applyFill="1" applyBorder="1" applyAlignment="1">
      <alignment horizontal="center" vertical="top" wrapText="1"/>
    </xf>
    <xf numFmtId="0" fontId="5" fillId="6" borderId="32" xfId="1" applyFont="1" applyFill="1" applyBorder="1" applyAlignment="1">
      <alignment horizontal="center" vertical="top" wrapText="1"/>
    </xf>
    <xf numFmtId="0" fontId="5" fillId="6" borderId="11" xfId="1" applyFont="1" applyFill="1" applyBorder="1" applyAlignment="1">
      <alignment horizontal="center" vertical="top" wrapText="1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9FD8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1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CH" sz="1400"/>
              <a:t>Marktfähiger Ertrag [kg/Are] zu totalem</a:t>
            </a:r>
            <a:r>
              <a:rPr lang="de-CH" sz="1400" baseline="0"/>
              <a:t> Lagerverlust</a:t>
            </a:r>
            <a:r>
              <a:rPr lang="de-CH" sz="1400"/>
              <a:t> [%] 2023/2024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Kühllager!$J$4</c:f>
              <c:strCache>
                <c:ptCount val="1"/>
                <c:pt idx="0">
                  <c:v>marktfähiger
Ertrag ab
Lager
[1. &amp; 2. Grösse]
[kg/Are]</c:v>
                </c:pt>
              </c:strCache>
            </c:strRef>
          </c:tx>
          <c:invertIfNegative val="0"/>
          <c:cat>
            <c:strRef>
              <c:f>Kühllager!$A$8:$A$16</c:f>
              <c:strCache>
                <c:ptCount val="9"/>
                <c:pt idx="0">
                  <c:v>Nebida F1
(Bejo 3057 F1)</c:v>
                </c:pt>
                <c:pt idx="1">
                  <c:v>Romance F1</c:v>
                </c:pt>
                <c:pt idx="2">
                  <c:v>Catania F1</c:v>
                </c:pt>
                <c:pt idx="3">
                  <c:v>Polydor F1
(Clx 31845 F1)</c:v>
                </c:pt>
                <c:pt idx="4">
                  <c:v>Carruba F1</c:v>
                </c:pt>
                <c:pt idx="5">
                  <c:v>Narita F1</c:v>
                </c:pt>
                <c:pt idx="6">
                  <c:v>Natuna F1</c:v>
                </c:pt>
                <c:pt idx="7">
                  <c:v>Clx 31699 F1</c:v>
                </c:pt>
                <c:pt idx="8">
                  <c:v>Orchestro F1</c:v>
                </c:pt>
              </c:strCache>
            </c:strRef>
          </c:cat>
          <c:val>
            <c:numRef>
              <c:f>Kühllager!$J$8:$J$16</c:f>
              <c:numCache>
                <c:formatCode>0</c:formatCode>
                <c:ptCount val="9"/>
                <c:pt idx="0">
                  <c:v>382.18564156673506</c:v>
                </c:pt>
                <c:pt idx="1">
                  <c:v>328.75960802116731</c:v>
                </c:pt>
                <c:pt idx="2">
                  <c:v>284.67260891291687</c:v>
                </c:pt>
                <c:pt idx="3">
                  <c:v>261.87777364583627</c:v>
                </c:pt>
                <c:pt idx="4">
                  <c:v>264.33926852830962</c:v>
                </c:pt>
                <c:pt idx="5">
                  <c:v>409.77323129581191</c:v>
                </c:pt>
                <c:pt idx="6">
                  <c:v>228.87753912179812</c:v>
                </c:pt>
                <c:pt idx="7">
                  <c:v>248.02429452756621</c:v>
                </c:pt>
                <c:pt idx="8">
                  <c:v>148.27883799852486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AE-4BEE-83C4-EB1693FDD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846016"/>
        <c:axId val="99847552"/>
      </c:barChart>
      <c:lineChart>
        <c:grouping val="standard"/>
        <c:varyColors val="0"/>
        <c:ser>
          <c:idx val="1"/>
          <c:order val="1"/>
          <c:tx>
            <c:strRef>
              <c:f>Kühllager!$H$6</c:f>
              <c:strCache>
                <c:ptCount val="1"/>
                <c:pt idx="0">
                  <c:v>Total
Lager-
verlust
in %</c:v>
                </c:pt>
              </c:strCache>
            </c:strRef>
          </c:tx>
          <c:spPr>
            <a:ln w="25400">
              <a:solidFill>
                <a:srgbClr val="996633"/>
              </a:solidFill>
              <a:prstDash val="solid"/>
            </a:ln>
          </c:spPr>
          <c:val>
            <c:numRef>
              <c:f>Kühllager!$H$8:$H$16</c:f>
              <c:numCache>
                <c:formatCode>0.0</c:formatCode>
                <c:ptCount val="9"/>
                <c:pt idx="0">
                  <c:v>58.108990694183227</c:v>
                </c:pt>
                <c:pt idx="1">
                  <c:v>60.085842814103529</c:v>
                </c:pt>
                <c:pt idx="2">
                  <c:v>65.241439693172538</c:v>
                </c:pt>
                <c:pt idx="3">
                  <c:v>64.706499508647397</c:v>
                </c:pt>
                <c:pt idx="4">
                  <c:v>68.692546167195857</c:v>
                </c:pt>
                <c:pt idx="5">
                  <c:v>56.283083432167999</c:v>
                </c:pt>
                <c:pt idx="6">
                  <c:v>70.781590750408753</c:v>
                </c:pt>
                <c:pt idx="7">
                  <c:v>59.779844130664934</c:v>
                </c:pt>
                <c:pt idx="8">
                  <c:v>83.83588248562593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AE-4BEE-83C4-EB1693FDD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853824"/>
        <c:axId val="99855360"/>
      </c:lineChart>
      <c:catAx>
        <c:axId val="99846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18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9984755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98475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200" b="1"/>
                </a:pPr>
                <a:r>
                  <a:rPr lang="en-US" sz="1200" b="1"/>
                  <a:t>Markfahiger Ertrag [kg/a]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99846016"/>
        <c:crosses val="autoZero"/>
        <c:crossBetween val="between"/>
      </c:valAx>
      <c:catAx>
        <c:axId val="99853824"/>
        <c:scaling>
          <c:orientation val="minMax"/>
        </c:scaling>
        <c:delete val="1"/>
        <c:axPos val="b"/>
        <c:majorTickMark val="out"/>
        <c:minorTickMark val="none"/>
        <c:tickLblPos val="nextTo"/>
        <c:crossAx val="99855360"/>
        <c:crossesAt val="0"/>
        <c:auto val="0"/>
        <c:lblAlgn val="ctr"/>
        <c:lblOffset val="100"/>
        <c:noMultiLvlLbl val="0"/>
      </c:catAx>
      <c:valAx>
        <c:axId val="99855360"/>
        <c:scaling>
          <c:orientation val="minMax"/>
          <c:max val="100"/>
          <c:min val="0"/>
        </c:scaling>
        <c:delete val="0"/>
        <c:axPos val="r"/>
        <c:numFmt formatCode="0.0" sourceLinked="1"/>
        <c:majorTickMark val="out"/>
        <c:minorTickMark val="none"/>
        <c:tickLblPos val="nextTo"/>
        <c:crossAx val="99853824"/>
        <c:crosses val="max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26278777913955786"/>
          <c:y val="8.9074260887750639E-2"/>
          <c:w val="0.24791648162988858"/>
          <c:h val="0.14848460304959166"/>
        </c:manualLayout>
      </c:layout>
      <c:overlay val="1"/>
      <c:spPr>
        <a:solidFill>
          <a:schemeClr val="bg1">
            <a:lumMod val="60000"/>
            <a:lumOff val="40000"/>
          </a:schemeClr>
        </a:solidFill>
      </c:sp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A00-000000000000}">
  <sheetPr>
    <tabColor theme="4"/>
  </sheetPr>
  <sheetViews>
    <sheetView zoomScale="115" workbookViewId="0"/>
  </sheetViews>
  <pageMargins left="0.48" right="0.35" top="0.48" bottom="0.4" header="0.24" footer="0.28999999999999998"/>
  <pageSetup paperSize="9"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817652" cy="6642652"/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AH44"/>
  <sheetViews>
    <sheetView tabSelected="1" topLeftCell="A4" zoomScale="78" zoomScaleNormal="78" workbookViewId="0">
      <selection activeCell="E35" sqref="E35"/>
    </sheetView>
  </sheetViews>
  <sheetFormatPr baseColWidth="10" defaultColWidth="11.453125" defaultRowHeight="12.5" outlineLevelRow="1" outlineLevelCol="1" x14ac:dyDescent="0.25"/>
  <cols>
    <col min="1" max="1" width="17" customWidth="1"/>
    <col min="3" max="4" width="8.81640625" hidden="1" customWidth="1" outlineLevel="1"/>
    <col min="5" max="5" width="8.81640625" style="56" customWidth="1" collapsed="1"/>
    <col min="6" max="6" width="10.54296875" style="56" bestFit="1" customWidth="1"/>
    <col min="7" max="9" width="10.54296875" hidden="1" customWidth="1" outlineLevel="1"/>
    <col min="10" max="10" width="9.81640625" hidden="1" customWidth="1" outlineLevel="1"/>
    <col min="11" max="12" width="11.453125" hidden="1" customWidth="1" outlineLevel="1"/>
    <col min="13" max="13" width="9.81640625" hidden="1" customWidth="1" outlineLevel="1"/>
    <col min="14" max="15" width="11.453125" hidden="1" customWidth="1" outlineLevel="1"/>
    <col min="16" max="16" width="12.7265625" hidden="1" customWidth="1" outlineLevel="1"/>
    <col min="17" max="19" width="11.453125" hidden="1" customWidth="1" outlineLevel="1"/>
    <col min="20" max="21" width="9.81640625" hidden="1" customWidth="1" outlineLevel="1"/>
    <col min="22" max="22" width="12.453125" bestFit="1" customWidth="1" collapsed="1"/>
    <col min="23" max="23" width="14.26953125" style="32" bestFit="1" customWidth="1"/>
    <col min="24" max="24" width="9.453125" bestFit="1" customWidth="1"/>
    <col min="25" max="25" width="14.81640625" customWidth="1"/>
    <col min="26" max="26" width="13.26953125" style="35" customWidth="1"/>
    <col min="27" max="27" width="10.453125" customWidth="1"/>
    <col min="28" max="28" width="14.81640625" style="225" customWidth="1"/>
    <col min="29" max="29" width="13.1796875" style="225" customWidth="1"/>
    <col min="30" max="30" width="11.1796875" style="225" customWidth="1"/>
    <col min="31" max="31" width="12.26953125" style="225" customWidth="1"/>
    <col min="32" max="32" width="12" style="225" customWidth="1"/>
    <col min="33" max="33" width="9.1796875" style="225" customWidth="1"/>
    <col min="34" max="34" width="12.81640625" style="225" customWidth="1"/>
    <col min="35" max="35" width="15.26953125" bestFit="1" customWidth="1"/>
  </cols>
  <sheetData>
    <row r="1" spans="1:34" s="62" customFormat="1" ht="18" x14ac:dyDescent="0.4">
      <c r="A1" s="93" t="s">
        <v>211</v>
      </c>
      <c r="B1" s="61"/>
      <c r="E1" s="63"/>
      <c r="F1" s="63"/>
      <c r="W1" s="75"/>
      <c r="Z1" s="64"/>
      <c r="AC1" s="257"/>
      <c r="AD1" s="257"/>
      <c r="AG1" s="313">
        <v>43562</v>
      </c>
      <c r="AH1" s="313"/>
    </row>
    <row r="2" spans="1:34" s="21" customFormat="1" ht="14.25" customHeight="1" thickBot="1" x14ac:dyDescent="0.4">
      <c r="E2" s="44"/>
      <c r="F2" s="44"/>
      <c r="Y2" s="46"/>
      <c r="Z2" s="45"/>
      <c r="AB2" s="239"/>
      <c r="AC2" s="239"/>
      <c r="AD2" s="239"/>
      <c r="AE2" s="239"/>
      <c r="AF2" s="239"/>
      <c r="AG2" s="314"/>
      <c r="AH2" s="315"/>
    </row>
    <row r="3" spans="1:34" s="21" customFormat="1" ht="3.75" customHeight="1" x14ac:dyDescent="0.35">
      <c r="A3" s="117"/>
      <c r="B3" s="118"/>
      <c r="C3" s="119"/>
      <c r="D3" s="119"/>
      <c r="E3" s="120"/>
      <c r="F3" s="120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21"/>
      <c r="Z3" s="122"/>
      <c r="AA3" s="123"/>
      <c r="AB3" s="244"/>
      <c r="AC3" s="243"/>
      <c r="AD3" s="243"/>
      <c r="AE3" s="243"/>
      <c r="AF3" s="243"/>
      <c r="AG3" s="243"/>
      <c r="AH3" s="245"/>
    </row>
    <row r="4" spans="1:34" s="42" customFormat="1" ht="116.25" customHeight="1" thickBot="1" x14ac:dyDescent="0.3">
      <c r="A4" s="106" t="s">
        <v>0</v>
      </c>
      <c r="B4" s="205" t="s">
        <v>13</v>
      </c>
      <c r="C4" s="205" t="s">
        <v>11</v>
      </c>
      <c r="D4" s="285" t="s">
        <v>193</v>
      </c>
      <c r="E4" s="207" t="s">
        <v>116</v>
      </c>
      <c r="F4" s="206" t="s">
        <v>48</v>
      </c>
      <c r="G4" s="205" t="s">
        <v>49</v>
      </c>
      <c r="H4" s="205" t="s">
        <v>50</v>
      </c>
      <c r="I4" s="205" t="s">
        <v>51</v>
      </c>
      <c r="J4" s="205" t="s">
        <v>52</v>
      </c>
      <c r="K4" s="205" t="s">
        <v>87</v>
      </c>
      <c r="L4" s="205" t="s">
        <v>88</v>
      </c>
      <c r="M4" s="205" t="s">
        <v>82</v>
      </c>
      <c r="N4" s="205" t="s">
        <v>83</v>
      </c>
      <c r="O4" s="205" t="s">
        <v>84</v>
      </c>
      <c r="P4" s="205" t="s">
        <v>86</v>
      </c>
      <c r="Q4" s="205" t="s">
        <v>85</v>
      </c>
      <c r="R4" s="205" t="s">
        <v>72</v>
      </c>
      <c r="S4" s="205" t="s">
        <v>73</v>
      </c>
      <c r="T4" s="205" t="s">
        <v>74</v>
      </c>
      <c r="U4" s="205" t="s">
        <v>81</v>
      </c>
      <c r="V4" s="107" t="s">
        <v>113</v>
      </c>
      <c r="W4" s="107" t="s">
        <v>112</v>
      </c>
      <c r="X4" s="107" t="s">
        <v>111</v>
      </c>
      <c r="Y4" s="205" t="s">
        <v>90</v>
      </c>
      <c r="Z4" s="108" t="s">
        <v>75</v>
      </c>
      <c r="AA4" s="109" t="s">
        <v>76</v>
      </c>
      <c r="AB4" s="316" t="s">
        <v>5</v>
      </c>
      <c r="AC4" s="317"/>
      <c r="AD4" s="317"/>
      <c r="AE4" s="317"/>
      <c r="AF4" s="317"/>
      <c r="AG4" s="317"/>
      <c r="AH4" s="318"/>
    </row>
    <row r="5" spans="1:34" s="42" customFormat="1" ht="56.25" customHeight="1" x14ac:dyDescent="0.25">
      <c r="A5" s="110"/>
      <c r="B5" s="111"/>
      <c r="C5" s="112"/>
      <c r="D5" s="112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4"/>
      <c r="Y5" s="112"/>
      <c r="Z5" s="115"/>
      <c r="AA5" s="116"/>
      <c r="AB5" s="246" t="s">
        <v>130</v>
      </c>
      <c r="AC5" s="247" t="s">
        <v>131</v>
      </c>
      <c r="AD5" s="247" t="s">
        <v>141</v>
      </c>
      <c r="AE5" s="247" t="s">
        <v>132</v>
      </c>
      <c r="AF5" s="247" t="s">
        <v>163</v>
      </c>
      <c r="AG5" s="248" t="s">
        <v>20</v>
      </c>
      <c r="AH5" s="249" t="s">
        <v>89</v>
      </c>
    </row>
    <row r="6" spans="1:34" s="224" customFormat="1" ht="30" customHeight="1" x14ac:dyDescent="0.25">
      <c r="A6" s="287" t="s">
        <v>175</v>
      </c>
      <c r="B6" s="276" t="s">
        <v>180</v>
      </c>
      <c r="C6" s="276">
        <v>6</v>
      </c>
      <c r="D6" s="276">
        <v>9</v>
      </c>
      <c r="E6" s="276" t="s">
        <v>122</v>
      </c>
      <c r="F6" s="215">
        <f t="shared" ref="F6:F14" si="0">G6/$C$20</f>
        <v>87.75</v>
      </c>
      <c r="G6" s="216">
        <f t="shared" ref="G6:G14" si="1">SUM(H6:J6)</f>
        <v>351</v>
      </c>
      <c r="H6" s="217">
        <v>288</v>
      </c>
      <c r="I6" s="217">
        <v>5</v>
      </c>
      <c r="J6" s="217">
        <v>58</v>
      </c>
      <c r="K6" s="218">
        <v>24.89</v>
      </c>
      <c r="L6" s="218">
        <v>3.43</v>
      </c>
      <c r="M6" s="218">
        <v>6.55</v>
      </c>
      <c r="N6" s="219">
        <f t="shared" ref="N6:N14" si="2">COUNT(K6)</f>
        <v>1</v>
      </c>
      <c r="O6" s="219">
        <f t="shared" ref="O6:O14" si="3">COUNT(L6)</f>
        <v>1</v>
      </c>
      <c r="P6" s="219">
        <f t="shared" ref="P6:P14" si="4">COUNT(M6)</f>
        <v>1</v>
      </c>
      <c r="Q6" s="220">
        <v>2.5</v>
      </c>
      <c r="R6" s="221">
        <f t="shared" ref="R6:R14" si="5">K6-(N6*$Q6)</f>
        <v>22.39</v>
      </c>
      <c r="S6" s="221">
        <f t="shared" ref="S6:S14" si="6">L6-(O6*Q6)</f>
        <v>0.93000000000000016</v>
      </c>
      <c r="T6" s="221">
        <f t="shared" ref="T6:T14" si="7">M6-(P6*Q6)</f>
        <v>4.05</v>
      </c>
      <c r="U6" s="222">
        <f t="shared" ref="U6:U14" si="8">SUM(R6:T6)</f>
        <v>27.37</v>
      </c>
      <c r="V6" s="292">
        <f t="shared" ref="V6:V14" si="9">(100*U6)/$C$22</f>
        <v>912.33333333333337</v>
      </c>
      <c r="W6" s="293">
        <f t="shared" ref="W6:W14" si="10">(100*(R6+S6))/$C$22</f>
        <v>777.33333333333337</v>
      </c>
      <c r="X6" s="294">
        <f t="shared" ref="X6:X14" si="11">100-(W6/V6*100)</f>
        <v>14.797223237120932</v>
      </c>
      <c r="Y6" s="273">
        <f t="shared" ref="Y6:Y14" si="12">(R6/H6)*1000</f>
        <v>77.743055555555557</v>
      </c>
      <c r="Z6" s="283">
        <v>17.350000000000001</v>
      </c>
      <c r="AA6" s="223">
        <v>3.08</v>
      </c>
      <c r="AB6" s="309">
        <v>1</v>
      </c>
      <c r="AC6" s="298">
        <v>1</v>
      </c>
      <c r="AD6" s="96">
        <v>1</v>
      </c>
      <c r="AE6" s="96">
        <v>1</v>
      </c>
      <c r="AF6" s="265">
        <v>1</v>
      </c>
      <c r="AG6" s="250">
        <f t="shared" ref="AG6:AG14" si="13">SUM(AB6:AF6)</f>
        <v>5</v>
      </c>
      <c r="AH6" s="310">
        <v>1</v>
      </c>
    </row>
    <row r="7" spans="1:34" s="224" customFormat="1" ht="30" customHeight="1" x14ac:dyDescent="0.25">
      <c r="A7" s="287" t="s">
        <v>171</v>
      </c>
      <c r="B7" s="276" t="s">
        <v>177</v>
      </c>
      <c r="C7" s="276">
        <v>1</v>
      </c>
      <c r="D7" s="276">
        <v>5</v>
      </c>
      <c r="E7" s="276" t="s">
        <v>77</v>
      </c>
      <c r="F7" s="215">
        <f t="shared" si="0"/>
        <v>68</v>
      </c>
      <c r="G7" s="216">
        <f t="shared" si="1"/>
        <v>272</v>
      </c>
      <c r="H7" s="217">
        <v>196</v>
      </c>
      <c r="I7" s="217">
        <v>14</v>
      </c>
      <c r="J7" s="217">
        <v>62</v>
      </c>
      <c r="K7" s="218">
        <v>21.03</v>
      </c>
      <c r="L7" s="218">
        <v>5.0999999999999996</v>
      </c>
      <c r="M7" s="218">
        <v>6.08</v>
      </c>
      <c r="N7" s="219">
        <f t="shared" si="2"/>
        <v>1</v>
      </c>
      <c r="O7" s="219">
        <f t="shared" si="3"/>
        <v>1</v>
      </c>
      <c r="P7" s="219">
        <f t="shared" si="4"/>
        <v>1</v>
      </c>
      <c r="Q7" s="220">
        <v>2.5</v>
      </c>
      <c r="R7" s="221">
        <f t="shared" si="5"/>
        <v>18.53</v>
      </c>
      <c r="S7" s="221">
        <f t="shared" si="6"/>
        <v>2.5999999999999996</v>
      </c>
      <c r="T7" s="221">
        <f t="shared" si="7"/>
        <v>3.58</v>
      </c>
      <c r="U7" s="222">
        <f t="shared" si="8"/>
        <v>24.71</v>
      </c>
      <c r="V7" s="258">
        <f t="shared" si="9"/>
        <v>823.66666666666663</v>
      </c>
      <c r="W7" s="293">
        <f t="shared" si="10"/>
        <v>704.33333333333348</v>
      </c>
      <c r="X7" s="294">
        <f t="shared" si="11"/>
        <v>14.488061513557241</v>
      </c>
      <c r="Y7" s="292">
        <f t="shared" si="12"/>
        <v>94.540816326530617</v>
      </c>
      <c r="Z7" s="295">
        <v>17.55</v>
      </c>
      <c r="AA7" s="296">
        <v>3.1599999999999993</v>
      </c>
      <c r="AB7" s="309">
        <v>3</v>
      </c>
      <c r="AC7" s="298">
        <v>1</v>
      </c>
      <c r="AD7" s="96">
        <v>1</v>
      </c>
      <c r="AE7" s="96">
        <v>1</v>
      </c>
      <c r="AF7" s="265">
        <v>1</v>
      </c>
      <c r="AG7" s="250">
        <f t="shared" si="13"/>
        <v>7</v>
      </c>
      <c r="AH7" s="310">
        <v>2</v>
      </c>
    </row>
    <row r="8" spans="1:34" s="224" customFormat="1" ht="30" customHeight="1" x14ac:dyDescent="0.25">
      <c r="A8" s="287" t="s">
        <v>172</v>
      </c>
      <c r="B8" s="276" t="s">
        <v>178</v>
      </c>
      <c r="C8" s="276">
        <v>9</v>
      </c>
      <c r="D8" s="276">
        <v>6</v>
      </c>
      <c r="E8" s="278" t="s">
        <v>78</v>
      </c>
      <c r="F8" s="215">
        <f t="shared" si="0"/>
        <v>86.5</v>
      </c>
      <c r="G8" s="216">
        <f t="shared" si="1"/>
        <v>346</v>
      </c>
      <c r="H8" s="217">
        <v>194</v>
      </c>
      <c r="I8" s="217">
        <v>18</v>
      </c>
      <c r="J8" s="217">
        <v>134</v>
      </c>
      <c r="K8" s="218">
        <v>17.36</v>
      </c>
      <c r="L8" s="218">
        <v>5.12</v>
      </c>
      <c r="M8" s="218">
        <v>7.28</v>
      </c>
      <c r="N8" s="219">
        <f t="shared" si="2"/>
        <v>1</v>
      </c>
      <c r="O8" s="219">
        <f t="shared" si="3"/>
        <v>1</v>
      </c>
      <c r="P8" s="219">
        <f t="shared" si="4"/>
        <v>1</v>
      </c>
      <c r="Q8" s="220">
        <v>2.5</v>
      </c>
      <c r="R8" s="221">
        <f t="shared" si="5"/>
        <v>14.86</v>
      </c>
      <c r="S8" s="221">
        <f t="shared" si="6"/>
        <v>2.62</v>
      </c>
      <c r="T8" s="221">
        <f t="shared" si="7"/>
        <v>4.78</v>
      </c>
      <c r="U8" s="222">
        <f t="shared" si="8"/>
        <v>22.26</v>
      </c>
      <c r="V8" s="258">
        <f t="shared" si="9"/>
        <v>742</v>
      </c>
      <c r="W8" s="279">
        <f t="shared" si="10"/>
        <v>582.66666666666663</v>
      </c>
      <c r="X8" s="272">
        <f t="shared" si="11"/>
        <v>21.473495058400729</v>
      </c>
      <c r="Y8" s="273">
        <f t="shared" si="12"/>
        <v>76.597938144329902</v>
      </c>
      <c r="Z8" s="295">
        <v>18.3</v>
      </c>
      <c r="AA8" s="296">
        <v>3.1799999999999997</v>
      </c>
      <c r="AB8" s="270">
        <v>6</v>
      </c>
      <c r="AC8" s="251">
        <v>4</v>
      </c>
      <c r="AD8" s="96">
        <v>3</v>
      </c>
      <c r="AE8" s="96">
        <v>3</v>
      </c>
      <c r="AF8" s="265">
        <v>3</v>
      </c>
      <c r="AG8" s="250">
        <f t="shared" si="13"/>
        <v>19</v>
      </c>
      <c r="AH8" s="310">
        <v>3</v>
      </c>
    </row>
    <row r="9" spans="1:34" s="224" customFormat="1" ht="30" customHeight="1" x14ac:dyDescent="0.25">
      <c r="A9" s="287" t="s">
        <v>190</v>
      </c>
      <c r="B9" s="276" t="s">
        <v>179</v>
      </c>
      <c r="C9" s="276">
        <v>3</v>
      </c>
      <c r="D9" s="276">
        <v>2</v>
      </c>
      <c r="E9" s="278" t="s">
        <v>78</v>
      </c>
      <c r="F9" s="215">
        <f t="shared" si="0"/>
        <v>98.25</v>
      </c>
      <c r="G9" s="216">
        <f t="shared" si="1"/>
        <v>393</v>
      </c>
      <c r="H9" s="217">
        <v>235</v>
      </c>
      <c r="I9" s="217">
        <v>6</v>
      </c>
      <c r="J9" s="217">
        <v>152</v>
      </c>
      <c r="K9" s="218">
        <v>20.13</v>
      </c>
      <c r="L9" s="218">
        <v>3.52</v>
      </c>
      <c r="M9" s="218">
        <v>9.18</v>
      </c>
      <c r="N9" s="219">
        <f t="shared" si="2"/>
        <v>1</v>
      </c>
      <c r="O9" s="219">
        <f t="shared" si="3"/>
        <v>1</v>
      </c>
      <c r="P9" s="219">
        <f t="shared" si="4"/>
        <v>1</v>
      </c>
      <c r="Q9" s="220">
        <v>2.5</v>
      </c>
      <c r="R9" s="221">
        <f t="shared" si="5"/>
        <v>17.63</v>
      </c>
      <c r="S9" s="221">
        <f t="shared" si="6"/>
        <v>1.02</v>
      </c>
      <c r="T9" s="221">
        <f t="shared" si="7"/>
        <v>6.68</v>
      </c>
      <c r="U9" s="222">
        <f t="shared" si="8"/>
        <v>25.33</v>
      </c>
      <c r="V9" s="258">
        <f t="shared" si="9"/>
        <v>844.33333333333337</v>
      </c>
      <c r="W9" s="279">
        <f t="shared" si="10"/>
        <v>621.66666666666663</v>
      </c>
      <c r="X9" s="272">
        <f t="shared" si="11"/>
        <v>26.371891038294521</v>
      </c>
      <c r="Y9" s="273">
        <f t="shared" si="12"/>
        <v>75.021276595744681</v>
      </c>
      <c r="Z9" s="283">
        <v>16.8</v>
      </c>
      <c r="AA9" s="223">
        <v>3.0599999999999996</v>
      </c>
      <c r="AB9" s="270">
        <v>5</v>
      </c>
      <c r="AC9" s="298">
        <v>3</v>
      </c>
      <c r="AD9" s="96">
        <v>3</v>
      </c>
      <c r="AE9" s="74">
        <v>5</v>
      </c>
      <c r="AF9" s="95">
        <v>6</v>
      </c>
      <c r="AG9" s="250">
        <f t="shared" si="13"/>
        <v>22</v>
      </c>
      <c r="AH9" s="271">
        <v>4</v>
      </c>
    </row>
    <row r="10" spans="1:34" s="224" customFormat="1" ht="30" customHeight="1" x14ac:dyDescent="0.25">
      <c r="A10" s="287" t="s">
        <v>191</v>
      </c>
      <c r="B10" s="276" t="s">
        <v>179</v>
      </c>
      <c r="C10" s="276">
        <v>4</v>
      </c>
      <c r="D10" s="276">
        <v>3</v>
      </c>
      <c r="E10" s="278" t="s">
        <v>78</v>
      </c>
      <c r="F10" s="215">
        <f t="shared" si="0"/>
        <v>86</v>
      </c>
      <c r="G10" s="216">
        <f t="shared" si="1"/>
        <v>344</v>
      </c>
      <c r="H10" s="217">
        <v>196</v>
      </c>
      <c r="I10" s="217">
        <v>5</v>
      </c>
      <c r="J10" s="217">
        <v>143</v>
      </c>
      <c r="K10" s="218">
        <v>18.13</v>
      </c>
      <c r="L10" s="218">
        <v>3.38</v>
      </c>
      <c r="M10" s="218">
        <v>10.56</v>
      </c>
      <c r="N10" s="219">
        <f t="shared" si="2"/>
        <v>1</v>
      </c>
      <c r="O10" s="219">
        <f t="shared" si="3"/>
        <v>1</v>
      </c>
      <c r="P10" s="219">
        <f t="shared" si="4"/>
        <v>1</v>
      </c>
      <c r="Q10" s="220">
        <v>2.5</v>
      </c>
      <c r="R10" s="221">
        <f t="shared" si="5"/>
        <v>15.629999999999999</v>
      </c>
      <c r="S10" s="221">
        <f t="shared" si="6"/>
        <v>0.87999999999999989</v>
      </c>
      <c r="T10" s="221">
        <f t="shared" si="7"/>
        <v>8.06</v>
      </c>
      <c r="U10" s="222">
        <f t="shared" si="8"/>
        <v>24.57</v>
      </c>
      <c r="V10" s="258">
        <f t="shared" si="9"/>
        <v>819</v>
      </c>
      <c r="W10" s="279">
        <f t="shared" si="10"/>
        <v>550.33333333333326</v>
      </c>
      <c r="X10" s="272">
        <f t="shared" si="11"/>
        <v>32.804232804232811</v>
      </c>
      <c r="Y10" s="292">
        <f t="shared" si="12"/>
        <v>79.744897959183675</v>
      </c>
      <c r="Z10" s="283">
        <v>16.850000000000001</v>
      </c>
      <c r="AA10" s="296">
        <v>3.21</v>
      </c>
      <c r="AB10" s="270">
        <v>7</v>
      </c>
      <c r="AC10" s="251">
        <v>4</v>
      </c>
      <c r="AD10" s="74">
        <v>7</v>
      </c>
      <c r="AE10" s="96">
        <v>3</v>
      </c>
      <c r="AF10" s="95">
        <v>4</v>
      </c>
      <c r="AG10" s="250">
        <f t="shared" si="13"/>
        <v>25</v>
      </c>
      <c r="AH10" s="271">
        <v>5</v>
      </c>
    </row>
    <row r="11" spans="1:34" s="224" customFormat="1" ht="30" customHeight="1" x14ac:dyDescent="0.25">
      <c r="A11" s="287" t="s">
        <v>176</v>
      </c>
      <c r="B11" s="276" t="s">
        <v>180</v>
      </c>
      <c r="C11" s="276">
        <v>7</v>
      </c>
      <c r="D11" s="276">
        <v>8</v>
      </c>
      <c r="E11" s="276" t="s">
        <v>122</v>
      </c>
      <c r="F11" s="215">
        <f t="shared" si="0"/>
        <v>127.25</v>
      </c>
      <c r="G11" s="216">
        <f t="shared" si="1"/>
        <v>509</v>
      </c>
      <c r="H11" s="217">
        <v>298</v>
      </c>
      <c r="I11" s="217">
        <v>3</v>
      </c>
      <c r="J11" s="217">
        <v>208</v>
      </c>
      <c r="K11" s="218">
        <v>23.68</v>
      </c>
      <c r="L11" s="218">
        <v>3.03</v>
      </c>
      <c r="M11" s="218">
        <v>8.91</v>
      </c>
      <c r="N11" s="219">
        <f t="shared" si="2"/>
        <v>1</v>
      </c>
      <c r="O11" s="219">
        <f t="shared" si="3"/>
        <v>1</v>
      </c>
      <c r="P11" s="219">
        <f t="shared" si="4"/>
        <v>1</v>
      </c>
      <c r="Q11" s="220">
        <v>2.5</v>
      </c>
      <c r="R11" s="221">
        <f t="shared" si="5"/>
        <v>21.18</v>
      </c>
      <c r="S11" s="221">
        <f t="shared" si="6"/>
        <v>0.5299999999999998</v>
      </c>
      <c r="T11" s="221">
        <f t="shared" si="7"/>
        <v>6.41</v>
      </c>
      <c r="U11" s="222">
        <f t="shared" si="8"/>
        <v>28.12</v>
      </c>
      <c r="V11" s="292">
        <f t="shared" si="9"/>
        <v>937.33333333333337</v>
      </c>
      <c r="W11" s="293">
        <f t="shared" si="10"/>
        <v>723.66666666666663</v>
      </c>
      <c r="X11" s="272">
        <f t="shared" si="11"/>
        <v>22.79516358463728</v>
      </c>
      <c r="Y11" s="273">
        <f t="shared" si="12"/>
        <v>71.073825503355692</v>
      </c>
      <c r="Z11" s="283">
        <v>16.55</v>
      </c>
      <c r="AA11" s="223">
        <v>3.0599999999999996</v>
      </c>
      <c r="AB11" s="309">
        <v>2</v>
      </c>
      <c r="AC11" s="251">
        <v>6</v>
      </c>
      <c r="AD11" s="74">
        <v>5</v>
      </c>
      <c r="AE11" s="74">
        <v>7</v>
      </c>
      <c r="AF11" s="95">
        <v>7</v>
      </c>
      <c r="AG11" s="250">
        <f t="shared" si="13"/>
        <v>27</v>
      </c>
      <c r="AH11" s="271">
        <v>6</v>
      </c>
    </row>
    <row r="12" spans="1:34" s="224" customFormat="1" ht="30" customHeight="1" x14ac:dyDescent="0.25">
      <c r="A12" s="287" t="s">
        <v>174</v>
      </c>
      <c r="B12" s="276" t="s">
        <v>180</v>
      </c>
      <c r="C12" s="276">
        <v>5</v>
      </c>
      <c r="D12" s="276">
        <v>4</v>
      </c>
      <c r="E12" s="276" t="s">
        <v>77</v>
      </c>
      <c r="F12" s="215">
        <f t="shared" si="0"/>
        <v>135.25</v>
      </c>
      <c r="G12" s="216">
        <f t="shared" si="1"/>
        <v>541</v>
      </c>
      <c r="H12" s="217">
        <v>308</v>
      </c>
      <c r="I12" s="217">
        <v>2</v>
      </c>
      <c r="J12" s="217">
        <v>231</v>
      </c>
      <c r="K12" s="218">
        <v>17.03</v>
      </c>
      <c r="L12" s="218">
        <v>2.82</v>
      </c>
      <c r="M12" s="218">
        <v>11.15</v>
      </c>
      <c r="N12" s="219">
        <f t="shared" si="2"/>
        <v>1</v>
      </c>
      <c r="O12" s="219">
        <f t="shared" si="3"/>
        <v>1</v>
      </c>
      <c r="P12" s="219">
        <f t="shared" si="4"/>
        <v>1</v>
      </c>
      <c r="Q12" s="220">
        <v>2.5</v>
      </c>
      <c r="R12" s="221">
        <f t="shared" si="5"/>
        <v>14.530000000000001</v>
      </c>
      <c r="S12" s="221">
        <f t="shared" si="6"/>
        <v>0.31999999999999984</v>
      </c>
      <c r="T12" s="221">
        <f t="shared" si="7"/>
        <v>8.65</v>
      </c>
      <c r="U12" s="222">
        <f t="shared" si="8"/>
        <v>23.5</v>
      </c>
      <c r="V12" s="258">
        <f t="shared" si="9"/>
        <v>783.33333333333337</v>
      </c>
      <c r="W12" s="279">
        <f t="shared" si="10"/>
        <v>495.00000000000006</v>
      </c>
      <c r="X12" s="272">
        <f t="shared" si="11"/>
        <v>36.808510638297861</v>
      </c>
      <c r="Y12" s="273">
        <f t="shared" si="12"/>
        <v>47.175324675324674</v>
      </c>
      <c r="Z12" s="283">
        <v>16.2</v>
      </c>
      <c r="AA12" s="223">
        <v>2.8</v>
      </c>
      <c r="AB12" s="270">
        <v>8</v>
      </c>
      <c r="AC12" s="251">
        <v>8</v>
      </c>
      <c r="AD12" s="74">
        <v>6</v>
      </c>
      <c r="AE12" s="74">
        <v>5</v>
      </c>
      <c r="AF12" s="95">
        <v>4</v>
      </c>
      <c r="AG12" s="250">
        <f t="shared" si="13"/>
        <v>31</v>
      </c>
      <c r="AH12" s="271">
        <v>7</v>
      </c>
    </row>
    <row r="13" spans="1:34" s="224" customFormat="1" ht="30" customHeight="1" x14ac:dyDescent="0.25">
      <c r="A13" s="287" t="s">
        <v>173</v>
      </c>
      <c r="B13" s="276" t="s">
        <v>178</v>
      </c>
      <c r="C13" s="276">
        <v>2</v>
      </c>
      <c r="D13" s="276">
        <v>1</v>
      </c>
      <c r="E13" s="276" t="s">
        <v>77</v>
      </c>
      <c r="F13" s="215">
        <f t="shared" si="0"/>
        <v>51.25</v>
      </c>
      <c r="G13" s="216">
        <f t="shared" si="1"/>
        <v>205</v>
      </c>
      <c r="H13" s="217">
        <v>138</v>
      </c>
      <c r="I13" s="217">
        <v>12</v>
      </c>
      <c r="J13" s="217">
        <v>55</v>
      </c>
      <c r="K13" s="218">
        <v>15.23</v>
      </c>
      <c r="L13" s="218">
        <v>4.5999999999999996</v>
      </c>
      <c r="M13" s="218">
        <v>6.17</v>
      </c>
      <c r="N13" s="219">
        <f t="shared" si="2"/>
        <v>1</v>
      </c>
      <c r="O13" s="219">
        <f t="shared" si="3"/>
        <v>1</v>
      </c>
      <c r="P13" s="219">
        <f t="shared" si="4"/>
        <v>1</v>
      </c>
      <c r="Q13" s="220">
        <v>2.5</v>
      </c>
      <c r="R13" s="221">
        <f t="shared" si="5"/>
        <v>12.73</v>
      </c>
      <c r="S13" s="221">
        <f t="shared" si="6"/>
        <v>2.0999999999999996</v>
      </c>
      <c r="T13" s="221">
        <f t="shared" si="7"/>
        <v>3.67</v>
      </c>
      <c r="U13" s="222">
        <f t="shared" si="8"/>
        <v>18.5</v>
      </c>
      <c r="V13" s="258">
        <f t="shared" si="9"/>
        <v>616.66666666666663</v>
      </c>
      <c r="W13" s="279">
        <f t="shared" si="10"/>
        <v>494.33333333333331</v>
      </c>
      <c r="X13" s="294">
        <f t="shared" si="11"/>
        <v>19.837837837837839</v>
      </c>
      <c r="Y13" s="292">
        <f t="shared" si="12"/>
        <v>92.246376811594203</v>
      </c>
      <c r="Z13" s="283">
        <v>16.95</v>
      </c>
      <c r="AA13" s="223">
        <v>3.0700000000000003</v>
      </c>
      <c r="AB13" s="270">
        <v>9</v>
      </c>
      <c r="AC13" s="251">
        <v>6</v>
      </c>
      <c r="AD13" s="74">
        <v>8</v>
      </c>
      <c r="AE13" s="74">
        <v>8</v>
      </c>
      <c r="AF13" s="95">
        <v>8</v>
      </c>
      <c r="AG13" s="250">
        <f t="shared" si="13"/>
        <v>39</v>
      </c>
      <c r="AH13" s="271">
        <v>8</v>
      </c>
    </row>
    <row r="14" spans="1:34" s="224" customFormat="1" ht="30" customHeight="1" thickBot="1" x14ac:dyDescent="0.3">
      <c r="A14" s="287" t="s">
        <v>192</v>
      </c>
      <c r="B14" s="276" t="s">
        <v>189</v>
      </c>
      <c r="C14" s="276">
        <v>8</v>
      </c>
      <c r="D14" s="276">
        <v>7</v>
      </c>
      <c r="E14" s="276" t="s">
        <v>122</v>
      </c>
      <c r="F14" s="215">
        <f t="shared" si="0"/>
        <v>114.75</v>
      </c>
      <c r="G14" s="216">
        <f t="shared" si="1"/>
        <v>459</v>
      </c>
      <c r="H14" s="217">
        <v>282</v>
      </c>
      <c r="I14" s="217">
        <v>3</v>
      </c>
      <c r="J14" s="217">
        <v>174</v>
      </c>
      <c r="K14" s="218">
        <v>22.62</v>
      </c>
      <c r="L14" s="218">
        <v>3.1</v>
      </c>
      <c r="M14" s="218">
        <v>9.3000000000000007</v>
      </c>
      <c r="N14" s="219">
        <f t="shared" si="2"/>
        <v>1</v>
      </c>
      <c r="O14" s="219">
        <f t="shared" si="3"/>
        <v>1</v>
      </c>
      <c r="P14" s="219">
        <f t="shared" si="4"/>
        <v>1</v>
      </c>
      <c r="Q14" s="220">
        <v>2.5</v>
      </c>
      <c r="R14" s="221">
        <f t="shared" si="5"/>
        <v>20.12</v>
      </c>
      <c r="S14" s="221">
        <f t="shared" si="6"/>
        <v>0.60000000000000009</v>
      </c>
      <c r="T14" s="221">
        <f t="shared" si="7"/>
        <v>6.8000000000000007</v>
      </c>
      <c r="U14" s="222">
        <f t="shared" si="8"/>
        <v>27.520000000000003</v>
      </c>
      <c r="V14" s="292">
        <f t="shared" si="9"/>
        <v>917.33333333333348</v>
      </c>
      <c r="W14" s="279">
        <f t="shared" si="10"/>
        <v>690.66666666666686</v>
      </c>
      <c r="X14" s="272">
        <f t="shared" si="11"/>
        <v>24.70930232558139</v>
      </c>
      <c r="Y14" s="273">
        <f t="shared" si="12"/>
        <v>71.347517730496449</v>
      </c>
      <c r="Z14" s="283">
        <v>16.55</v>
      </c>
      <c r="AA14" s="223">
        <v>2.77</v>
      </c>
      <c r="AB14" s="309">
        <v>4</v>
      </c>
      <c r="AC14" s="251">
        <v>9</v>
      </c>
      <c r="AD14" s="74">
        <v>9</v>
      </c>
      <c r="AE14" s="74">
        <v>9</v>
      </c>
      <c r="AF14" s="95">
        <v>8</v>
      </c>
      <c r="AG14" s="250">
        <f t="shared" si="13"/>
        <v>39</v>
      </c>
      <c r="AH14" s="271">
        <v>9</v>
      </c>
    </row>
    <row r="15" spans="1:34" s="47" customFormat="1" ht="24" customHeight="1" thickBot="1" x14ac:dyDescent="0.3">
      <c r="A15" s="78" t="s">
        <v>21</v>
      </c>
      <c r="B15" s="79"/>
      <c r="C15" s="80"/>
      <c r="D15" s="80"/>
      <c r="E15" s="81"/>
      <c r="F15" s="82">
        <f>AVERAGE(F6:F14)</f>
        <v>95</v>
      </c>
      <c r="G15" s="82">
        <f>AVERAGE(G6:G14)</f>
        <v>380</v>
      </c>
      <c r="H15" s="82">
        <f>AVERAGE(H6:H14)</f>
        <v>237.22222222222223</v>
      </c>
      <c r="I15" s="82">
        <f>AVERAGE(I6:I14)</f>
        <v>7.5555555555555554</v>
      </c>
      <c r="J15" s="82">
        <f>AVERAGE(J6:J14)</f>
        <v>135.22222222222223</v>
      </c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259">
        <f t="shared" ref="V15:AA15" si="14">AVERAGE(V6:V14)</f>
        <v>821.77777777777783</v>
      </c>
      <c r="W15" s="259">
        <f t="shared" si="14"/>
        <v>626.66666666666663</v>
      </c>
      <c r="X15" s="259">
        <f t="shared" si="14"/>
        <v>23.787302004217842</v>
      </c>
      <c r="Y15" s="259">
        <f t="shared" si="14"/>
        <v>76.165669922457269</v>
      </c>
      <c r="Z15" s="82">
        <f t="shared" si="14"/>
        <v>17.011111111111109</v>
      </c>
      <c r="AA15" s="242">
        <f t="shared" si="14"/>
        <v>3.043333333333333</v>
      </c>
      <c r="AB15" s="252"/>
      <c r="AC15" s="252"/>
      <c r="AD15" s="252"/>
      <c r="AE15" s="252"/>
      <c r="AF15" s="252"/>
      <c r="AG15" s="252"/>
      <c r="AH15" s="253"/>
    </row>
    <row r="16" spans="1:34" s="47" customFormat="1" ht="6.75" customHeight="1" x14ac:dyDescent="0.25">
      <c r="A16" s="48"/>
      <c r="B16" s="49"/>
      <c r="C16" s="39"/>
      <c r="D16" s="39"/>
      <c r="F16" s="50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0"/>
      <c r="W16" s="50"/>
      <c r="X16" s="50"/>
      <c r="Y16" s="50"/>
      <c r="Z16" s="50"/>
      <c r="AA16" s="52"/>
      <c r="AB16" s="254"/>
      <c r="AC16" s="254"/>
      <c r="AD16" s="254"/>
      <c r="AE16" s="254"/>
      <c r="AF16" s="254"/>
      <c r="AG16" s="254"/>
      <c r="AH16" s="254"/>
    </row>
    <row r="17" spans="1:34" s="225" customFormat="1" x14ac:dyDescent="0.25">
      <c r="A17" s="225" t="s">
        <v>213</v>
      </c>
      <c r="E17" s="255"/>
      <c r="F17" s="255"/>
      <c r="Z17" s="256"/>
      <c r="AB17" s="227"/>
      <c r="AC17" s="227"/>
      <c r="AD17" s="227"/>
      <c r="AE17" s="227"/>
      <c r="AF17" s="227"/>
      <c r="AG17" s="227"/>
      <c r="AH17" s="227"/>
    </row>
    <row r="18" spans="1:34" s="32" customFormat="1" hidden="1" outlineLevel="1" x14ac:dyDescent="0.25">
      <c r="E18" s="53"/>
      <c r="F18" s="53"/>
      <c r="Z18" s="54"/>
      <c r="AB18" s="227"/>
      <c r="AC18" s="227"/>
      <c r="AD18" s="227"/>
      <c r="AE18" s="227"/>
      <c r="AF18" s="227"/>
      <c r="AG18" s="227"/>
      <c r="AH18" s="227"/>
    </row>
    <row r="19" spans="1:34" s="32" customFormat="1" hidden="1" outlineLevel="1" x14ac:dyDescent="0.25">
      <c r="C19" s="55">
        <v>75</v>
      </c>
      <c r="D19" s="55">
        <v>75</v>
      </c>
      <c r="E19" s="53" t="s">
        <v>18</v>
      </c>
      <c r="F19" s="53"/>
      <c r="Z19" s="54"/>
      <c r="AB19" s="227"/>
      <c r="AC19" s="227"/>
      <c r="AD19" s="227"/>
      <c r="AE19" s="227"/>
      <c r="AF19" s="227"/>
      <c r="AG19" s="227"/>
      <c r="AH19" s="227"/>
    </row>
    <row r="20" spans="1:34" s="32" customFormat="1" hidden="1" outlineLevel="1" x14ac:dyDescent="0.25">
      <c r="C20" s="55">
        <v>4</v>
      </c>
      <c r="D20" s="55">
        <v>4</v>
      </c>
      <c r="E20" s="53" t="s">
        <v>19</v>
      </c>
      <c r="F20" s="53"/>
      <c r="Z20" s="54"/>
      <c r="AB20" s="227"/>
      <c r="AC20" s="227"/>
      <c r="AD20" s="227"/>
      <c r="AE20" s="227"/>
      <c r="AF20" s="227"/>
      <c r="AG20" s="227"/>
      <c r="AH20" s="227"/>
    </row>
    <row r="21" spans="1:34" s="32" customFormat="1" hidden="1" outlineLevel="1" x14ac:dyDescent="0.25">
      <c r="C21" s="55"/>
      <c r="D21" s="55"/>
      <c r="E21" s="53"/>
      <c r="F21" s="53"/>
      <c r="Z21" s="54"/>
      <c r="AB21" s="227"/>
      <c r="AC21" s="227"/>
      <c r="AD21" s="227"/>
      <c r="AE21" s="227"/>
      <c r="AF21" s="227"/>
      <c r="AG21" s="227"/>
      <c r="AH21" s="227"/>
    </row>
    <row r="22" spans="1:34" s="32" customFormat="1" ht="14.5" hidden="1" outlineLevel="1" x14ac:dyDescent="0.25">
      <c r="A22" s="32" t="s">
        <v>17</v>
      </c>
      <c r="C22" s="55">
        <f>(C19*C20)/100</f>
        <v>3</v>
      </c>
      <c r="D22" s="55">
        <f>(D19*D20)/100</f>
        <v>3</v>
      </c>
      <c r="E22" s="53" t="s">
        <v>24</v>
      </c>
      <c r="F22" s="53"/>
      <c r="Z22" s="54"/>
      <c r="AB22" s="227"/>
      <c r="AC22" s="227"/>
      <c r="AD22" s="227"/>
      <c r="AE22" s="227"/>
      <c r="AF22" s="227"/>
      <c r="AG22" s="227"/>
      <c r="AH22" s="227"/>
    </row>
    <row r="23" spans="1:34" s="32" customFormat="1" hidden="1" outlineLevel="1" x14ac:dyDescent="0.25">
      <c r="E23" s="53"/>
      <c r="F23" s="53"/>
      <c r="H23" s="54"/>
      <c r="Z23" s="54"/>
      <c r="AB23" s="227"/>
      <c r="AC23" s="227"/>
      <c r="AD23" s="227"/>
      <c r="AE23" s="227"/>
      <c r="AF23" s="227"/>
      <c r="AG23" s="227"/>
      <c r="AH23" s="227"/>
    </row>
    <row r="24" spans="1:34" s="32" customFormat="1" hidden="1" outlineLevel="1" x14ac:dyDescent="0.25">
      <c r="E24" s="53"/>
      <c r="F24" s="53"/>
      <c r="Z24" s="54"/>
      <c r="AB24" s="227"/>
      <c r="AC24" s="227"/>
      <c r="AD24" s="227"/>
      <c r="AE24" s="227"/>
      <c r="AF24" s="227"/>
      <c r="AG24" s="227"/>
      <c r="AH24" s="227"/>
    </row>
    <row r="25" spans="1:34" s="225" customFormat="1" ht="14.5" collapsed="1" x14ac:dyDescent="0.25">
      <c r="A25" s="225" t="s">
        <v>202</v>
      </c>
      <c r="E25" s="255"/>
      <c r="F25" s="255"/>
      <c r="Z25" s="256"/>
    </row>
    <row r="26" spans="1:34" s="225" customFormat="1" ht="14.5" x14ac:dyDescent="0.25">
      <c r="A26" s="225" t="s">
        <v>212</v>
      </c>
      <c r="E26" s="255"/>
      <c r="F26" s="255"/>
      <c r="Z26" s="256"/>
    </row>
    <row r="27" spans="1:34" s="32" customFormat="1" x14ac:dyDescent="0.25">
      <c r="E27" s="53"/>
      <c r="F27" s="53"/>
      <c r="Z27" s="54"/>
      <c r="AB27" s="225"/>
      <c r="AC27" s="225"/>
      <c r="AD27" s="225"/>
      <c r="AE27" s="225"/>
      <c r="AF27" s="225"/>
      <c r="AG27" s="225"/>
      <c r="AH27" s="225"/>
    </row>
    <row r="28" spans="1:34" s="32" customFormat="1" x14ac:dyDescent="0.25">
      <c r="E28" s="53"/>
      <c r="F28" s="53"/>
      <c r="Z28" s="54"/>
      <c r="AB28" s="225"/>
      <c r="AC28" s="225"/>
      <c r="AD28" s="225"/>
      <c r="AE28" s="225"/>
      <c r="AF28" s="225"/>
      <c r="AG28" s="225"/>
      <c r="AH28" s="225"/>
    </row>
    <row r="29" spans="1:34" s="32" customFormat="1" x14ac:dyDescent="0.25">
      <c r="E29" s="53"/>
      <c r="F29" s="53"/>
      <c r="Z29" s="54"/>
      <c r="AB29" s="225"/>
      <c r="AC29" s="225"/>
      <c r="AD29" s="225"/>
      <c r="AE29" s="225"/>
      <c r="AF29" s="225"/>
      <c r="AG29" s="225"/>
      <c r="AH29" s="225"/>
    </row>
    <row r="30" spans="1:34" s="32" customFormat="1" x14ac:dyDescent="0.25">
      <c r="E30" s="53"/>
      <c r="F30" s="53"/>
      <c r="AB30" s="225"/>
      <c r="AC30" s="225"/>
      <c r="AD30" s="225"/>
      <c r="AE30" s="225"/>
      <c r="AF30" s="225"/>
      <c r="AG30" s="225"/>
      <c r="AH30" s="225"/>
    </row>
    <row r="31" spans="1:34" s="32" customFormat="1" x14ac:dyDescent="0.25">
      <c r="E31" s="53"/>
      <c r="F31" s="53"/>
      <c r="AB31" s="225"/>
      <c r="AC31" s="225"/>
      <c r="AD31" s="225"/>
      <c r="AE31" s="225"/>
      <c r="AF31" s="225"/>
      <c r="AG31" s="225"/>
      <c r="AH31" s="225"/>
    </row>
    <row r="32" spans="1:34" s="32" customFormat="1" x14ac:dyDescent="0.25">
      <c r="E32" s="53"/>
      <c r="F32" s="53"/>
      <c r="AB32" s="225"/>
      <c r="AC32" s="225"/>
      <c r="AD32" s="225"/>
      <c r="AE32" s="225"/>
      <c r="AF32" s="225"/>
      <c r="AG32" s="225"/>
      <c r="AH32" s="225"/>
    </row>
    <row r="33" spans="5:34" s="32" customFormat="1" x14ac:dyDescent="0.25">
      <c r="E33" s="53"/>
      <c r="F33" s="53"/>
      <c r="AB33" s="225"/>
      <c r="AC33" s="225"/>
      <c r="AD33" s="225"/>
      <c r="AE33" s="225"/>
      <c r="AF33" s="225"/>
      <c r="AG33" s="225"/>
      <c r="AH33" s="225"/>
    </row>
    <row r="34" spans="5:34" s="32" customFormat="1" x14ac:dyDescent="0.25">
      <c r="E34" s="53"/>
      <c r="F34" s="53"/>
      <c r="AB34" s="225"/>
      <c r="AC34" s="225"/>
      <c r="AD34" s="225"/>
      <c r="AE34" s="225"/>
      <c r="AF34" s="225"/>
      <c r="AG34" s="225"/>
      <c r="AH34" s="225"/>
    </row>
    <row r="35" spans="5:34" s="32" customFormat="1" x14ac:dyDescent="0.25">
      <c r="E35" s="53"/>
      <c r="F35" s="53"/>
      <c r="AB35" s="225"/>
      <c r="AC35" s="225"/>
      <c r="AD35" s="225"/>
      <c r="AE35" s="225"/>
      <c r="AF35" s="225"/>
      <c r="AG35" s="225"/>
      <c r="AH35" s="225"/>
    </row>
    <row r="36" spans="5:34" s="32" customFormat="1" x14ac:dyDescent="0.25">
      <c r="E36" s="53"/>
      <c r="F36" s="53"/>
      <c r="AB36" s="225"/>
      <c r="AC36" s="225"/>
      <c r="AD36" s="225"/>
      <c r="AE36" s="225"/>
      <c r="AF36" s="225"/>
      <c r="AG36" s="225"/>
      <c r="AH36" s="225"/>
    </row>
    <row r="37" spans="5:34" s="32" customFormat="1" x14ac:dyDescent="0.25">
      <c r="E37" s="53"/>
      <c r="F37" s="53"/>
      <c r="AB37" s="225"/>
      <c r="AC37" s="225"/>
      <c r="AD37" s="225"/>
      <c r="AE37" s="225"/>
      <c r="AF37" s="225"/>
      <c r="AG37" s="225"/>
      <c r="AH37" s="225"/>
    </row>
    <row r="38" spans="5:34" s="32" customFormat="1" x14ac:dyDescent="0.25">
      <c r="E38" s="53"/>
      <c r="F38" s="53"/>
      <c r="AB38" s="225"/>
      <c r="AC38" s="225"/>
      <c r="AD38" s="225"/>
      <c r="AE38" s="225"/>
      <c r="AF38" s="225"/>
      <c r="AG38" s="225"/>
      <c r="AH38" s="225"/>
    </row>
    <row r="39" spans="5:34" s="32" customFormat="1" x14ac:dyDescent="0.25">
      <c r="E39" s="53"/>
      <c r="F39" s="53"/>
      <c r="AB39" s="225"/>
      <c r="AC39" s="225"/>
      <c r="AD39" s="225"/>
      <c r="AE39" s="225"/>
      <c r="AF39" s="225"/>
      <c r="AG39" s="225"/>
      <c r="AH39" s="225"/>
    </row>
    <row r="40" spans="5:34" s="32" customFormat="1" x14ac:dyDescent="0.25">
      <c r="E40" s="53"/>
      <c r="F40" s="53"/>
      <c r="AB40" s="225"/>
      <c r="AC40" s="225"/>
      <c r="AD40" s="225"/>
      <c r="AE40" s="225"/>
      <c r="AF40" s="225"/>
      <c r="AG40" s="225"/>
      <c r="AH40" s="225"/>
    </row>
    <row r="41" spans="5:34" s="32" customFormat="1" x14ac:dyDescent="0.25">
      <c r="E41" s="53"/>
      <c r="F41" s="53"/>
      <c r="Z41" s="54"/>
      <c r="AB41" s="225"/>
      <c r="AC41" s="225"/>
      <c r="AD41" s="225"/>
      <c r="AE41" s="225"/>
      <c r="AF41" s="225"/>
      <c r="AG41" s="225"/>
      <c r="AH41" s="225"/>
    </row>
    <row r="42" spans="5:34" s="32" customFormat="1" x14ac:dyDescent="0.25">
      <c r="E42" s="53"/>
      <c r="F42" s="53"/>
      <c r="Z42" s="54"/>
      <c r="AB42" s="225"/>
      <c r="AC42" s="225"/>
      <c r="AD42" s="225"/>
      <c r="AE42" s="225"/>
      <c r="AF42" s="225"/>
      <c r="AG42" s="225"/>
      <c r="AH42" s="225"/>
    </row>
    <row r="43" spans="5:34" s="32" customFormat="1" x14ac:dyDescent="0.25">
      <c r="E43" s="53"/>
      <c r="F43" s="53"/>
      <c r="Z43" s="54"/>
      <c r="AB43" s="225"/>
      <c r="AC43" s="225"/>
      <c r="AD43" s="225"/>
      <c r="AE43" s="225"/>
      <c r="AF43" s="225"/>
      <c r="AG43" s="225"/>
      <c r="AH43" s="225"/>
    </row>
    <row r="44" spans="5:34" s="32" customFormat="1" x14ac:dyDescent="0.25">
      <c r="E44" s="53"/>
      <c r="F44" s="53"/>
      <c r="Z44" s="54"/>
      <c r="AB44" s="225"/>
      <c r="AC44" s="225"/>
      <c r="AD44" s="225"/>
      <c r="AE44" s="225"/>
      <c r="AF44" s="225"/>
      <c r="AG44" s="225"/>
      <c r="AH44" s="225"/>
    </row>
  </sheetData>
  <sortState xmlns:xlrd2="http://schemas.microsoft.com/office/spreadsheetml/2017/richdata2" ref="A6:AP14">
    <sortCondition ref="AG6:AG14"/>
    <sortCondition ref="AE6:AE14"/>
    <sortCondition ref="AF6:AF14"/>
    <sortCondition ref="AD6:AD14"/>
    <sortCondition ref="AC6:AC14"/>
    <sortCondition ref="AB6:AB14"/>
  </sortState>
  <mergeCells count="3">
    <mergeCell ref="AG1:AH1"/>
    <mergeCell ref="AG2:AH2"/>
    <mergeCell ref="AB4:AH4"/>
  </mergeCells>
  <pageMargins left="0.55118110236220474" right="0.19685039370078741" top="0.11811023622047245" bottom="0.11811023622047245" header="0.15748031496062992" footer="0"/>
  <pageSetup paperSize="9" scale="6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/>
    <pageSetUpPr fitToPage="1"/>
  </sheetPr>
  <dimension ref="A1:AF45"/>
  <sheetViews>
    <sheetView zoomScale="78" zoomScaleNormal="78" workbookViewId="0">
      <selection activeCell="AK39" sqref="AK39"/>
    </sheetView>
  </sheetViews>
  <sheetFormatPr baseColWidth="10" defaultColWidth="11.453125" defaultRowHeight="12.5" outlineLevelRow="1" outlineLevelCol="1" x14ac:dyDescent="0.25"/>
  <cols>
    <col min="1" max="1" width="17" customWidth="1"/>
    <col min="3" max="4" width="8.81640625" hidden="1" customWidth="1" outlineLevel="1"/>
    <col min="5" max="5" width="8.81640625" style="56" customWidth="1" collapsed="1"/>
    <col min="6" max="6" width="10.54296875" style="56" bestFit="1" customWidth="1"/>
    <col min="7" max="9" width="10.54296875" hidden="1" customWidth="1" outlineLevel="1"/>
    <col min="10" max="10" width="9.81640625" hidden="1" customWidth="1" outlineLevel="1"/>
    <col min="11" max="12" width="11.453125" hidden="1" customWidth="1" outlineLevel="1"/>
    <col min="13" max="13" width="9.81640625" hidden="1" customWidth="1" outlineLevel="1"/>
    <col min="14" max="15" width="11.453125" hidden="1" customWidth="1" outlineLevel="1"/>
    <col min="16" max="16" width="12.7265625" hidden="1" customWidth="1" outlineLevel="1"/>
    <col min="17" max="19" width="11.453125" hidden="1" customWidth="1" outlineLevel="1"/>
    <col min="20" max="21" width="9.81640625" hidden="1" customWidth="1" outlineLevel="1"/>
    <col min="22" max="22" width="12.453125" bestFit="1" customWidth="1" collapsed="1"/>
    <col min="23" max="23" width="14.26953125" style="32" bestFit="1" customWidth="1"/>
    <col min="24" max="24" width="9.453125" bestFit="1" customWidth="1"/>
    <col min="25" max="25" width="14.81640625" customWidth="1"/>
    <col min="26" max="26" width="13.26953125" style="35" customWidth="1"/>
    <col min="27" max="27" width="10.453125" customWidth="1"/>
    <col min="28" max="29" width="9.1796875" customWidth="1"/>
    <col min="30" max="31" width="9.81640625" customWidth="1"/>
    <col min="32" max="32" width="10.1796875" customWidth="1"/>
    <col min="33" max="33" width="15.26953125" bestFit="1" customWidth="1"/>
  </cols>
  <sheetData>
    <row r="1" spans="1:32" s="62" customFormat="1" ht="18" x14ac:dyDescent="0.4">
      <c r="A1" s="93" t="s">
        <v>181</v>
      </c>
      <c r="B1" s="61"/>
      <c r="E1" s="63"/>
      <c r="F1" s="63"/>
      <c r="W1" s="75"/>
      <c r="Z1" s="64"/>
      <c r="AD1" s="322">
        <v>43810</v>
      </c>
      <c r="AE1" s="322"/>
      <c r="AF1" s="322"/>
    </row>
    <row r="2" spans="1:32" s="21" customFormat="1" ht="14.25" customHeight="1" thickBot="1" x14ac:dyDescent="0.4">
      <c r="E2" s="44"/>
      <c r="F2" s="44"/>
      <c r="Y2" s="46"/>
      <c r="Z2" s="45"/>
      <c r="AF2" s="266"/>
    </row>
    <row r="3" spans="1:32" s="21" customFormat="1" ht="3.75" customHeight="1" x14ac:dyDescent="0.35">
      <c r="A3" s="117"/>
      <c r="B3" s="118"/>
      <c r="C3" s="119"/>
      <c r="D3" s="119"/>
      <c r="E3" s="120"/>
      <c r="F3" s="120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21"/>
      <c r="Z3" s="122"/>
      <c r="AA3" s="123"/>
      <c r="AB3" s="124"/>
      <c r="AC3" s="118"/>
      <c r="AD3" s="118"/>
      <c r="AE3" s="118"/>
      <c r="AF3" s="125"/>
    </row>
    <row r="4" spans="1:32" s="42" customFormat="1" ht="116.25" customHeight="1" thickBot="1" x14ac:dyDescent="0.3">
      <c r="A4" s="106" t="s">
        <v>0</v>
      </c>
      <c r="B4" s="205" t="s">
        <v>13</v>
      </c>
      <c r="C4" s="205" t="s">
        <v>11</v>
      </c>
      <c r="D4" s="285" t="s">
        <v>193</v>
      </c>
      <c r="E4" s="207" t="s">
        <v>116</v>
      </c>
      <c r="F4" s="206" t="s">
        <v>48</v>
      </c>
      <c r="G4" s="205" t="s">
        <v>49</v>
      </c>
      <c r="H4" s="205" t="s">
        <v>50</v>
      </c>
      <c r="I4" s="205" t="s">
        <v>51</v>
      </c>
      <c r="J4" s="205" t="s">
        <v>52</v>
      </c>
      <c r="K4" s="205" t="s">
        <v>87</v>
      </c>
      <c r="L4" s="205" t="s">
        <v>88</v>
      </c>
      <c r="M4" s="205" t="s">
        <v>82</v>
      </c>
      <c r="N4" s="205" t="s">
        <v>83</v>
      </c>
      <c r="O4" s="205" t="s">
        <v>84</v>
      </c>
      <c r="P4" s="205" t="s">
        <v>86</v>
      </c>
      <c r="Q4" s="205" t="s">
        <v>85</v>
      </c>
      <c r="R4" s="205" t="s">
        <v>72</v>
      </c>
      <c r="S4" s="205" t="s">
        <v>73</v>
      </c>
      <c r="T4" s="205" t="s">
        <v>74</v>
      </c>
      <c r="U4" s="205" t="s">
        <v>81</v>
      </c>
      <c r="V4" s="107" t="s">
        <v>113</v>
      </c>
      <c r="W4" s="107" t="s">
        <v>112</v>
      </c>
      <c r="X4" s="107" t="s">
        <v>111</v>
      </c>
      <c r="Y4" s="205" t="s">
        <v>90</v>
      </c>
      <c r="Z4" s="108" t="s">
        <v>75</v>
      </c>
      <c r="AA4" s="109" t="s">
        <v>76</v>
      </c>
      <c r="AB4" s="319" t="s">
        <v>5</v>
      </c>
      <c r="AC4" s="320"/>
      <c r="AD4" s="320"/>
      <c r="AE4" s="320"/>
      <c r="AF4" s="321"/>
    </row>
    <row r="5" spans="1:32" s="42" customFormat="1" ht="56.25" customHeight="1" x14ac:dyDescent="0.25">
      <c r="A5" s="110"/>
      <c r="B5" s="111"/>
      <c r="C5" s="112"/>
      <c r="D5" s="112"/>
      <c r="E5" s="112"/>
      <c r="F5" s="113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4"/>
      <c r="Y5" s="112"/>
      <c r="Z5" s="115"/>
      <c r="AA5" s="116"/>
      <c r="AB5" s="110" t="s">
        <v>25</v>
      </c>
      <c r="AC5" s="138" t="s">
        <v>102</v>
      </c>
      <c r="AD5" s="297" t="s">
        <v>168</v>
      </c>
      <c r="AE5" s="267" t="s">
        <v>20</v>
      </c>
      <c r="AF5" s="269" t="s">
        <v>169</v>
      </c>
    </row>
    <row r="6" spans="1:32" s="224" customFormat="1" ht="30" customHeight="1" x14ac:dyDescent="0.25">
      <c r="A6" s="287" t="s">
        <v>175</v>
      </c>
      <c r="B6" s="276" t="s">
        <v>180</v>
      </c>
      <c r="C6" s="276">
        <v>6</v>
      </c>
      <c r="D6" s="276">
        <v>9</v>
      </c>
      <c r="E6" s="276" t="s">
        <v>122</v>
      </c>
      <c r="F6" s="215">
        <f t="shared" ref="F6:F14" si="0">G6/$C$20</f>
        <v>87.75</v>
      </c>
      <c r="G6" s="216">
        <f t="shared" ref="G6:G14" si="1">SUM(H6:J6)</f>
        <v>351</v>
      </c>
      <c r="H6" s="217">
        <v>288</v>
      </c>
      <c r="I6" s="217">
        <v>5</v>
      </c>
      <c r="J6" s="217">
        <v>58</v>
      </c>
      <c r="K6" s="218">
        <v>24.89</v>
      </c>
      <c r="L6" s="218">
        <v>3.43</v>
      </c>
      <c r="M6" s="218">
        <v>6.55</v>
      </c>
      <c r="N6" s="219">
        <f t="shared" ref="N6:N14" si="2">COUNT(K6)</f>
        <v>1</v>
      </c>
      <c r="O6" s="219">
        <f t="shared" ref="O6:O14" si="3">COUNT(L6)</f>
        <v>1</v>
      </c>
      <c r="P6" s="219">
        <f t="shared" ref="P6:P14" si="4">COUNT(M6)</f>
        <v>1</v>
      </c>
      <c r="Q6" s="220">
        <v>2.5</v>
      </c>
      <c r="R6" s="221">
        <f t="shared" ref="R6:R14" si="5">K6-(N6*$Q6)</f>
        <v>22.39</v>
      </c>
      <c r="S6" s="221">
        <f t="shared" ref="S6:S14" si="6">L6-(O6*Q6)</f>
        <v>0.93000000000000016</v>
      </c>
      <c r="T6" s="221">
        <f t="shared" ref="T6:T14" si="7">M6-(P6*Q6)</f>
        <v>4.05</v>
      </c>
      <c r="U6" s="222">
        <f t="shared" ref="U6:U14" si="8">SUM(R6:T6)</f>
        <v>27.37</v>
      </c>
      <c r="V6" s="292">
        <f t="shared" ref="V6:V14" si="9">(100*U6)/$C$22</f>
        <v>912.33333333333337</v>
      </c>
      <c r="W6" s="293">
        <f t="shared" ref="W6:W14" si="10">(100*(R6+S6))/$C$22</f>
        <v>777.33333333333337</v>
      </c>
      <c r="X6" s="294">
        <f t="shared" ref="X6:X14" si="11">100-(W6/V6*100)</f>
        <v>14.797223237120932</v>
      </c>
      <c r="Y6" s="273">
        <f t="shared" ref="Y6:Y14" si="12">(R6/H6)*1000</f>
        <v>77.743055555555557</v>
      </c>
      <c r="Z6" s="283">
        <v>17.350000000000001</v>
      </c>
      <c r="AA6" s="223">
        <v>3.08</v>
      </c>
      <c r="AB6" s="291">
        <v>1</v>
      </c>
      <c r="AC6" s="96">
        <v>1</v>
      </c>
      <c r="AD6" s="96">
        <v>1</v>
      </c>
      <c r="AE6" s="268">
        <f t="shared" ref="AE6:AE14" si="13">SUM(AB6:AD6)</f>
        <v>3</v>
      </c>
      <c r="AF6" s="282">
        <v>1</v>
      </c>
    </row>
    <row r="7" spans="1:32" s="224" customFormat="1" ht="30" customHeight="1" x14ac:dyDescent="0.25">
      <c r="A7" s="287" t="s">
        <v>171</v>
      </c>
      <c r="B7" s="276" t="s">
        <v>177</v>
      </c>
      <c r="C7" s="276">
        <v>1</v>
      </c>
      <c r="D7" s="276">
        <v>5</v>
      </c>
      <c r="E7" s="276" t="s">
        <v>77</v>
      </c>
      <c r="F7" s="215">
        <f t="shared" si="0"/>
        <v>68</v>
      </c>
      <c r="G7" s="216">
        <f t="shared" si="1"/>
        <v>272</v>
      </c>
      <c r="H7" s="217">
        <v>196</v>
      </c>
      <c r="I7" s="217">
        <v>14</v>
      </c>
      <c r="J7" s="217">
        <v>62</v>
      </c>
      <c r="K7" s="218">
        <v>21.03</v>
      </c>
      <c r="L7" s="218">
        <v>5.0999999999999996</v>
      </c>
      <c r="M7" s="218">
        <v>6.08</v>
      </c>
      <c r="N7" s="219">
        <f t="shared" si="2"/>
        <v>1</v>
      </c>
      <c r="O7" s="219">
        <f t="shared" si="3"/>
        <v>1</v>
      </c>
      <c r="P7" s="219">
        <f t="shared" si="4"/>
        <v>1</v>
      </c>
      <c r="Q7" s="220">
        <v>2.5</v>
      </c>
      <c r="R7" s="221">
        <f t="shared" si="5"/>
        <v>18.53</v>
      </c>
      <c r="S7" s="221">
        <f t="shared" si="6"/>
        <v>2.5999999999999996</v>
      </c>
      <c r="T7" s="221">
        <f t="shared" si="7"/>
        <v>3.58</v>
      </c>
      <c r="U7" s="222">
        <f t="shared" si="8"/>
        <v>24.71</v>
      </c>
      <c r="V7" s="258">
        <f t="shared" si="9"/>
        <v>823.66666666666663</v>
      </c>
      <c r="W7" s="293">
        <f t="shared" si="10"/>
        <v>704.33333333333348</v>
      </c>
      <c r="X7" s="294">
        <f t="shared" si="11"/>
        <v>14.488061513557241</v>
      </c>
      <c r="Y7" s="292">
        <f t="shared" si="12"/>
        <v>94.540816326530617</v>
      </c>
      <c r="Z7" s="295">
        <v>17.55</v>
      </c>
      <c r="AA7" s="296">
        <v>3.1599999999999993</v>
      </c>
      <c r="AB7" s="291">
        <v>3</v>
      </c>
      <c r="AC7" s="96">
        <v>1</v>
      </c>
      <c r="AD7" s="96">
        <v>1</v>
      </c>
      <c r="AE7" s="268">
        <f t="shared" si="13"/>
        <v>5</v>
      </c>
      <c r="AF7" s="282">
        <v>2</v>
      </c>
    </row>
    <row r="8" spans="1:32" s="224" customFormat="1" ht="30" customHeight="1" x14ac:dyDescent="0.25">
      <c r="A8" s="287" t="s">
        <v>190</v>
      </c>
      <c r="B8" s="276" t="s">
        <v>179</v>
      </c>
      <c r="C8" s="276">
        <v>3</v>
      </c>
      <c r="D8" s="276">
        <v>2</v>
      </c>
      <c r="E8" s="278" t="s">
        <v>78</v>
      </c>
      <c r="F8" s="215">
        <f t="shared" si="0"/>
        <v>98.25</v>
      </c>
      <c r="G8" s="216">
        <f t="shared" si="1"/>
        <v>393</v>
      </c>
      <c r="H8" s="217">
        <v>235</v>
      </c>
      <c r="I8" s="217">
        <v>6</v>
      </c>
      <c r="J8" s="217">
        <v>152</v>
      </c>
      <c r="K8" s="218">
        <v>20.13</v>
      </c>
      <c r="L8" s="218">
        <v>3.52</v>
      </c>
      <c r="M8" s="218">
        <v>9.18</v>
      </c>
      <c r="N8" s="219">
        <f t="shared" si="2"/>
        <v>1</v>
      </c>
      <c r="O8" s="219">
        <f t="shared" si="3"/>
        <v>1</v>
      </c>
      <c r="P8" s="219">
        <f t="shared" si="4"/>
        <v>1</v>
      </c>
      <c r="Q8" s="220">
        <v>2.5</v>
      </c>
      <c r="R8" s="221">
        <f t="shared" si="5"/>
        <v>17.63</v>
      </c>
      <c r="S8" s="221">
        <f t="shared" si="6"/>
        <v>1.02</v>
      </c>
      <c r="T8" s="221">
        <f t="shared" si="7"/>
        <v>6.68</v>
      </c>
      <c r="U8" s="222">
        <f t="shared" si="8"/>
        <v>25.33</v>
      </c>
      <c r="V8" s="258">
        <f t="shared" si="9"/>
        <v>844.33333333333337</v>
      </c>
      <c r="W8" s="279">
        <f t="shared" si="10"/>
        <v>621.66666666666663</v>
      </c>
      <c r="X8" s="272">
        <f t="shared" si="11"/>
        <v>26.371891038294521</v>
      </c>
      <c r="Y8" s="273">
        <f t="shared" si="12"/>
        <v>75.021276595744681</v>
      </c>
      <c r="Z8" s="283">
        <v>16.8</v>
      </c>
      <c r="AA8" s="223">
        <v>3.0599999999999996</v>
      </c>
      <c r="AB8" s="274">
        <v>5</v>
      </c>
      <c r="AC8" s="96">
        <v>3</v>
      </c>
      <c r="AD8" s="96">
        <v>3</v>
      </c>
      <c r="AE8" s="268">
        <f t="shared" si="13"/>
        <v>11</v>
      </c>
      <c r="AF8" s="282">
        <v>3</v>
      </c>
    </row>
    <row r="9" spans="1:32" s="224" customFormat="1" ht="30" customHeight="1" x14ac:dyDescent="0.25">
      <c r="A9" s="287" t="s">
        <v>172</v>
      </c>
      <c r="B9" s="276" t="s">
        <v>178</v>
      </c>
      <c r="C9" s="276">
        <v>9</v>
      </c>
      <c r="D9" s="276">
        <v>6</v>
      </c>
      <c r="E9" s="278" t="s">
        <v>78</v>
      </c>
      <c r="F9" s="215">
        <f t="shared" si="0"/>
        <v>86.5</v>
      </c>
      <c r="G9" s="216">
        <f t="shared" si="1"/>
        <v>346</v>
      </c>
      <c r="H9" s="217">
        <v>194</v>
      </c>
      <c r="I9" s="217">
        <v>18</v>
      </c>
      <c r="J9" s="217">
        <v>134</v>
      </c>
      <c r="K9" s="218">
        <v>17.36</v>
      </c>
      <c r="L9" s="218">
        <v>5.12</v>
      </c>
      <c r="M9" s="218">
        <v>7.28</v>
      </c>
      <c r="N9" s="219">
        <f t="shared" si="2"/>
        <v>1</v>
      </c>
      <c r="O9" s="219">
        <f t="shared" si="3"/>
        <v>1</v>
      </c>
      <c r="P9" s="219">
        <f t="shared" si="4"/>
        <v>1</v>
      </c>
      <c r="Q9" s="220">
        <v>2.5</v>
      </c>
      <c r="R9" s="221">
        <f t="shared" si="5"/>
        <v>14.86</v>
      </c>
      <c r="S9" s="221">
        <f t="shared" si="6"/>
        <v>2.62</v>
      </c>
      <c r="T9" s="221">
        <f t="shared" si="7"/>
        <v>4.78</v>
      </c>
      <c r="U9" s="222">
        <f t="shared" si="8"/>
        <v>22.26</v>
      </c>
      <c r="V9" s="258">
        <f t="shared" si="9"/>
        <v>742</v>
      </c>
      <c r="W9" s="279">
        <f t="shared" si="10"/>
        <v>582.66666666666663</v>
      </c>
      <c r="X9" s="272">
        <f t="shared" si="11"/>
        <v>21.473495058400729</v>
      </c>
      <c r="Y9" s="273">
        <f t="shared" si="12"/>
        <v>76.597938144329902</v>
      </c>
      <c r="Z9" s="295">
        <v>18.3</v>
      </c>
      <c r="AA9" s="296">
        <v>3.1799999999999997</v>
      </c>
      <c r="AB9" s="274">
        <v>6</v>
      </c>
      <c r="AC9" s="74">
        <v>4</v>
      </c>
      <c r="AD9" s="96">
        <v>3</v>
      </c>
      <c r="AE9" s="268">
        <f t="shared" si="13"/>
        <v>13</v>
      </c>
      <c r="AF9" s="275">
        <v>4</v>
      </c>
    </row>
    <row r="10" spans="1:32" s="224" customFormat="1" ht="30" customHeight="1" x14ac:dyDescent="0.25">
      <c r="A10" s="287" t="s">
        <v>176</v>
      </c>
      <c r="B10" s="276" t="s">
        <v>180</v>
      </c>
      <c r="C10" s="276">
        <v>7</v>
      </c>
      <c r="D10" s="276">
        <v>8</v>
      </c>
      <c r="E10" s="276" t="s">
        <v>122</v>
      </c>
      <c r="F10" s="215">
        <f t="shared" si="0"/>
        <v>127.25</v>
      </c>
      <c r="G10" s="216">
        <f t="shared" si="1"/>
        <v>509</v>
      </c>
      <c r="H10" s="217">
        <v>298</v>
      </c>
      <c r="I10" s="217">
        <v>3</v>
      </c>
      <c r="J10" s="217">
        <v>208</v>
      </c>
      <c r="K10" s="218">
        <v>23.68</v>
      </c>
      <c r="L10" s="218">
        <v>3.03</v>
      </c>
      <c r="M10" s="218">
        <v>8.91</v>
      </c>
      <c r="N10" s="219">
        <f t="shared" si="2"/>
        <v>1</v>
      </c>
      <c r="O10" s="219">
        <f t="shared" si="3"/>
        <v>1</v>
      </c>
      <c r="P10" s="219">
        <f t="shared" si="4"/>
        <v>1</v>
      </c>
      <c r="Q10" s="220">
        <v>2.5</v>
      </c>
      <c r="R10" s="221">
        <f t="shared" si="5"/>
        <v>21.18</v>
      </c>
      <c r="S10" s="221">
        <f t="shared" si="6"/>
        <v>0.5299999999999998</v>
      </c>
      <c r="T10" s="221">
        <f t="shared" si="7"/>
        <v>6.41</v>
      </c>
      <c r="U10" s="222">
        <f t="shared" si="8"/>
        <v>28.12</v>
      </c>
      <c r="V10" s="292">
        <f t="shared" si="9"/>
        <v>937.33333333333337</v>
      </c>
      <c r="W10" s="293">
        <f t="shared" si="10"/>
        <v>723.66666666666663</v>
      </c>
      <c r="X10" s="272">
        <f t="shared" si="11"/>
        <v>22.79516358463728</v>
      </c>
      <c r="Y10" s="273">
        <f t="shared" si="12"/>
        <v>71.073825503355692</v>
      </c>
      <c r="Z10" s="283">
        <v>16.55</v>
      </c>
      <c r="AA10" s="223">
        <v>3.0599999999999996</v>
      </c>
      <c r="AB10" s="291">
        <v>2</v>
      </c>
      <c r="AC10" s="74">
        <v>6</v>
      </c>
      <c r="AD10" s="74">
        <v>5</v>
      </c>
      <c r="AE10" s="268">
        <f t="shared" si="13"/>
        <v>13</v>
      </c>
      <c r="AF10" s="275">
        <v>5</v>
      </c>
    </row>
    <row r="11" spans="1:32" s="224" customFormat="1" ht="30" customHeight="1" x14ac:dyDescent="0.25">
      <c r="A11" s="287" t="s">
        <v>191</v>
      </c>
      <c r="B11" s="276" t="s">
        <v>179</v>
      </c>
      <c r="C11" s="276">
        <v>4</v>
      </c>
      <c r="D11" s="276">
        <v>3</v>
      </c>
      <c r="E11" s="278" t="s">
        <v>78</v>
      </c>
      <c r="F11" s="215">
        <f t="shared" si="0"/>
        <v>86</v>
      </c>
      <c r="G11" s="216">
        <f t="shared" si="1"/>
        <v>344</v>
      </c>
      <c r="H11" s="217">
        <v>196</v>
      </c>
      <c r="I11" s="217">
        <v>5</v>
      </c>
      <c r="J11" s="217">
        <v>143</v>
      </c>
      <c r="K11" s="218">
        <v>18.13</v>
      </c>
      <c r="L11" s="218">
        <v>3.38</v>
      </c>
      <c r="M11" s="218">
        <v>10.56</v>
      </c>
      <c r="N11" s="219">
        <f t="shared" si="2"/>
        <v>1</v>
      </c>
      <c r="O11" s="219">
        <f t="shared" si="3"/>
        <v>1</v>
      </c>
      <c r="P11" s="219">
        <f t="shared" si="4"/>
        <v>1</v>
      </c>
      <c r="Q11" s="220">
        <v>2.5</v>
      </c>
      <c r="R11" s="221">
        <f t="shared" si="5"/>
        <v>15.629999999999999</v>
      </c>
      <c r="S11" s="221">
        <f t="shared" si="6"/>
        <v>0.87999999999999989</v>
      </c>
      <c r="T11" s="221">
        <f t="shared" si="7"/>
        <v>8.06</v>
      </c>
      <c r="U11" s="222">
        <f t="shared" si="8"/>
        <v>24.57</v>
      </c>
      <c r="V11" s="258">
        <f t="shared" si="9"/>
        <v>819</v>
      </c>
      <c r="W11" s="279">
        <f t="shared" si="10"/>
        <v>550.33333333333326</v>
      </c>
      <c r="X11" s="272">
        <f t="shared" si="11"/>
        <v>32.804232804232811</v>
      </c>
      <c r="Y11" s="292">
        <f t="shared" si="12"/>
        <v>79.744897959183675</v>
      </c>
      <c r="Z11" s="283">
        <v>16.850000000000001</v>
      </c>
      <c r="AA11" s="296">
        <v>3.21</v>
      </c>
      <c r="AB11" s="274">
        <v>7</v>
      </c>
      <c r="AC11" s="74">
        <v>4</v>
      </c>
      <c r="AD11" s="74">
        <v>7</v>
      </c>
      <c r="AE11" s="268">
        <f t="shared" si="13"/>
        <v>18</v>
      </c>
      <c r="AF11" s="275">
        <v>6</v>
      </c>
    </row>
    <row r="12" spans="1:32" s="224" customFormat="1" ht="30" customHeight="1" x14ac:dyDescent="0.25">
      <c r="A12" s="287" t="s">
        <v>174</v>
      </c>
      <c r="B12" s="276" t="s">
        <v>180</v>
      </c>
      <c r="C12" s="276">
        <v>5</v>
      </c>
      <c r="D12" s="276">
        <v>4</v>
      </c>
      <c r="E12" s="276" t="s">
        <v>77</v>
      </c>
      <c r="F12" s="215">
        <f t="shared" si="0"/>
        <v>135.25</v>
      </c>
      <c r="G12" s="216">
        <f t="shared" si="1"/>
        <v>541</v>
      </c>
      <c r="H12" s="217">
        <v>308</v>
      </c>
      <c r="I12" s="217">
        <v>2</v>
      </c>
      <c r="J12" s="217">
        <v>231</v>
      </c>
      <c r="K12" s="218">
        <v>17.03</v>
      </c>
      <c r="L12" s="218">
        <v>2.82</v>
      </c>
      <c r="M12" s="218">
        <v>11.15</v>
      </c>
      <c r="N12" s="219">
        <f t="shared" si="2"/>
        <v>1</v>
      </c>
      <c r="O12" s="219">
        <f t="shared" si="3"/>
        <v>1</v>
      </c>
      <c r="P12" s="219">
        <f t="shared" si="4"/>
        <v>1</v>
      </c>
      <c r="Q12" s="220">
        <v>2.5</v>
      </c>
      <c r="R12" s="221">
        <f t="shared" si="5"/>
        <v>14.530000000000001</v>
      </c>
      <c r="S12" s="221">
        <f t="shared" si="6"/>
        <v>0.31999999999999984</v>
      </c>
      <c r="T12" s="221">
        <f t="shared" si="7"/>
        <v>8.65</v>
      </c>
      <c r="U12" s="222">
        <f t="shared" si="8"/>
        <v>23.5</v>
      </c>
      <c r="V12" s="258">
        <f t="shared" si="9"/>
        <v>783.33333333333337</v>
      </c>
      <c r="W12" s="279">
        <f t="shared" si="10"/>
        <v>495.00000000000006</v>
      </c>
      <c r="X12" s="272">
        <f t="shared" si="11"/>
        <v>36.808510638297861</v>
      </c>
      <c r="Y12" s="273">
        <f t="shared" si="12"/>
        <v>47.175324675324674</v>
      </c>
      <c r="Z12" s="283">
        <v>16.2</v>
      </c>
      <c r="AA12" s="223">
        <v>2.8</v>
      </c>
      <c r="AB12" s="274">
        <v>8</v>
      </c>
      <c r="AC12" s="74">
        <v>8</v>
      </c>
      <c r="AD12" s="74">
        <v>6</v>
      </c>
      <c r="AE12" s="268">
        <f t="shared" si="13"/>
        <v>22</v>
      </c>
      <c r="AF12" s="275">
        <v>7</v>
      </c>
    </row>
    <row r="13" spans="1:32" s="224" customFormat="1" ht="30" customHeight="1" x14ac:dyDescent="0.25">
      <c r="A13" s="287" t="s">
        <v>192</v>
      </c>
      <c r="B13" s="276" t="s">
        <v>189</v>
      </c>
      <c r="C13" s="276">
        <v>8</v>
      </c>
      <c r="D13" s="276">
        <v>7</v>
      </c>
      <c r="E13" s="276" t="s">
        <v>122</v>
      </c>
      <c r="F13" s="215">
        <f t="shared" si="0"/>
        <v>114.75</v>
      </c>
      <c r="G13" s="216">
        <f t="shared" si="1"/>
        <v>459</v>
      </c>
      <c r="H13" s="217">
        <v>282</v>
      </c>
      <c r="I13" s="217">
        <v>3</v>
      </c>
      <c r="J13" s="217">
        <v>174</v>
      </c>
      <c r="K13" s="218">
        <v>22.62</v>
      </c>
      <c r="L13" s="218">
        <v>3.1</v>
      </c>
      <c r="M13" s="218">
        <v>9.3000000000000007</v>
      </c>
      <c r="N13" s="219">
        <f t="shared" si="2"/>
        <v>1</v>
      </c>
      <c r="O13" s="219">
        <f t="shared" si="3"/>
        <v>1</v>
      </c>
      <c r="P13" s="219">
        <f t="shared" si="4"/>
        <v>1</v>
      </c>
      <c r="Q13" s="220">
        <v>2.5</v>
      </c>
      <c r="R13" s="221">
        <f t="shared" si="5"/>
        <v>20.12</v>
      </c>
      <c r="S13" s="221">
        <f t="shared" si="6"/>
        <v>0.60000000000000009</v>
      </c>
      <c r="T13" s="221">
        <f t="shared" si="7"/>
        <v>6.8000000000000007</v>
      </c>
      <c r="U13" s="222">
        <f t="shared" si="8"/>
        <v>27.520000000000003</v>
      </c>
      <c r="V13" s="292">
        <f t="shared" si="9"/>
        <v>917.33333333333348</v>
      </c>
      <c r="W13" s="279">
        <f t="shared" si="10"/>
        <v>690.66666666666686</v>
      </c>
      <c r="X13" s="272">
        <f t="shared" si="11"/>
        <v>24.70930232558139</v>
      </c>
      <c r="Y13" s="273">
        <f t="shared" si="12"/>
        <v>71.347517730496449</v>
      </c>
      <c r="Z13" s="283">
        <v>16.55</v>
      </c>
      <c r="AA13" s="223">
        <v>2.77</v>
      </c>
      <c r="AB13" s="274">
        <v>4</v>
      </c>
      <c r="AC13" s="74">
        <v>9</v>
      </c>
      <c r="AD13" s="74">
        <v>9</v>
      </c>
      <c r="AE13" s="268">
        <f t="shared" si="13"/>
        <v>22</v>
      </c>
      <c r="AF13" s="275">
        <v>8</v>
      </c>
    </row>
    <row r="14" spans="1:32" s="224" customFormat="1" ht="30" customHeight="1" thickBot="1" x14ac:dyDescent="0.3">
      <c r="A14" s="287" t="s">
        <v>173</v>
      </c>
      <c r="B14" s="276" t="s">
        <v>178</v>
      </c>
      <c r="C14" s="276">
        <v>2</v>
      </c>
      <c r="D14" s="276">
        <v>1</v>
      </c>
      <c r="E14" s="276" t="s">
        <v>77</v>
      </c>
      <c r="F14" s="215">
        <f t="shared" si="0"/>
        <v>51.25</v>
      </c>
      <c r="G14" s="216">
        <f t="shared" si="1"/>
        <v>205</v>
      </c>
      <c r="H14" s="217">
        <v>138</v>
      </c>
      <c r="I14" s="217">
        <v>12</v>
      </c>
      <c r="J14" s="217">
        <v>55</v>
      </c>
      <c r="K14" s="218">
        <v>15.23</v>
      </c>
      <c r="L14" s="218">
        <v>4.5999999999999996</v>
      </c>
      <c r="M14" s="218">
        <v>6.17</v>
      </c>
      <c r="N14" s="219">
        <f t="shared" si="2"/>
        <v>1</v>
      </c>
      <c r="O14" s="219">
        <f t="shared" si="3"/>
        <v>1</v>
      </c>
      <c r="P14" s="219">
        <f t="shared" si="4"/>
        <v>1</v>
      </c>
      <c r="Q14" s="220">
        <v>2.5</v>
      </c>
      <c r="R14" s="221">
        <f t="shared" si="5"/>
        <v>12.73</v>
      </c>
      <c r="S14" s="221">
        <f t="shared" si="6"/>
        <v>2.0999999999999996</v>
      </c>
      <c r="T14" s="221">
        <f t="shared" si="7"/>
        <v>3.67</v>
      </c>
      <c r="U14" s="222">
        <f t="shared" si="8"/>
        <v>18.5</v>
      </c>
      <c r="V14" s="258">
        <f t="shared" si="9"/>
        <v>616.66666666666663</v>
      </c>
      <c r="W14" s="279">
        <f t="shared" si="10"/>
        <v>494.33333333333331</v>
      </c>
      <c r="X14" s="294">
        <f t="shared" si="11"/>
        <v>19.837837837837839</v>
      </c>
      <c r="Y14" s="292">
        <f t="shared" si="12"/>
        <v>92.246376811594203</v>
      </c>
      <c r="Z14" s="283">
        <v>16.95</v>
      </c>
      <c r="AA14" s="223">
        <v>3.0700000000000003</v>
      </c>
      <c r="AB14" s="274">
        <v>9</v>
      </c>
      <c r="AC14" s="74">
        <v>6</v>
      </c>
      <c r="AD14" s="74">
        <v>8</v>
      </c>
      <c r="AE14" s="268">
        <f t="shared" si="13"/>
        <v>23</v>
      </c>
      <c r="AF14" s="275">
        <v>9</v>
      </c>
    </row>
    <row r="15" spans="1:32" s="47" customFormat="1" ht="24" customHeight="1" thickBot="1" x14ac:dyDescent="0.3">
      <c r="A15" s="78" t="s">
        <v>21</v>
      </c>
      <c r="B15" s="79"/>
      <c r="C15" s="80"/>
      <c r="D15" s="80"/>
      <c r="E15" s="81"/>
      <c r="F15" s="82">
        <f>AVERAGE(F6:F14)</f>
        <v>95</v>
      </c>
      <c r="G15" s="82">
        <f>AVERAGE(G6:G14)</f>
        <v>380</v>
      </c>
      <c r="H15" s="82">
        <f>AVERAGE(H6:H14)</f>
        <v>237.22222222222223</v>
      </c>
      <c r="I15" s="82">
        <f>AVERAGE(I6:I14)</f>
        <v>7.5555555555555554</v>
      </c>
      <c r="J15" s="82">
        <f>AVERAGE(J6:J14)</f>
        <v>135.22222222222223</v>
      </c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259">
        <f t="shared" ref="V15:AA15" si="14">AVERAGE(V6:V14)</f>
        <v>821.77777777777783</v>
      </c>
      <c r="W15" s="259">
        <f t="shared" si="14"/>
        <v>626.66666666666663</v>
      </c>
      <c r="X15" s="259">
        <f t="shared" si="14"/>
        <v>23.787302004217846</v>
      </c>
      <c r="Y15" s="259">
        <f t="shared" si="14"/>
        <v>76.165669922457283</v>
      </c>
      <c r="Z15" s="82">
        <f t="shared" si="14"/>
        <v>17.011111111111109</v>
      </c>
      <c r="AA15" s="242">
        <f t="shared" si="14"/>
        <v>3.0433333333333334</v>
      </c>
      <c r="AB15" s="84"/>
      <c r="AC15" s="84"/>
      <c r="AD15" s="84"/>
      <c r="AE15" s="84"/>
      <c r="AF15" s="85"/>
    </row>
    <row r="16" spans="1:32" s="47" customFormat="1" ht="6.75" customHeight="1" x14ac:dyDescent="0.25">
      <c r="A16" s="48"/>
      <c r="B16" s="49"/>
      <c r="C16" s="39"/>
      <c r="D16" s="39"/>
      <c r="F16" s="50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0"/>
      <c r="W16" s="50"/>
      <c r="X16" s="50"/>
      <c r="Y16" s="50"/>
      <c r="Z16" s="50"/>
      <c r="AA16" s="52"/>
      <c r="AB16" s="50"/>
      <c r="AC16" s="50"/>
      <c r="AD16" s="50"/>
      <c r="AE16" s="50"/>
      <c r="AF16" s="50"/>
    </row>
    <row r="17" spans="1:26" s="225" customFormat="1" x14ac:dyDescent="0.25">
      <c r="A17" s="225" t="s">
        <v>204</v>
      </c>
      <c r="E17" s="255"/>
      <c r="F17" s="255"/>
      <c r="Z17" s="256"/>
    </row>
    <row r="18" spans="1:26" s="32" customFormat="1" hidden="1" outlineLevel="1" x14ac:dyDescent="0.25">
      <c r="E18" s="53"/>
      <c r="F18" s="53"/>
      <c r="Z18" s="54"/>
    </row>
    <row r="19" spans="1:26" s="32" customFormat="1" hidden="1" outlineLevel="1" x14ac:dyDescent="0.25">
      <c r="C19" s="55">
        <v>75</v>
      </c>
      <c r="D19" s="55">
        <v>75</v>
      </c>
      <c r="E19" s="53" t="s">
        <v>18</v>
      </c>
      <c r="F19" s="53"/>
      <c r="Z19" s="54"/>
    </row>
    <row r="20" spans="1:26" s="32" customFormat="1" hidden="1" outlineLevel="1" x14ac:dyDescent="0.25">
      <c r="C20" s="55">
        <v>4</v>
      </c>
      <c r="D20" s="55">
        <v>4</v>
      </c>
      <c r="E20" s="53" t="s">
        <v>19</v>
      </c>
      <c r="F20" s="53"/>
      <c r="Z20" s="54"/>
    </row>
    <row r="21" spans="1:26" s="32" customFormat="1" hidden="1" outlineLevel="1" x14ac:dyDescent="0.25">
      <c r="C21" s="55"/>
      <c r="D21" s="55"/>
      <c r="E21" s="53"/>
      <c r="F21" s="53"/>
      <c r="Z21" s="54"/>
    </row>
    <row r="22" spans="1:26" s="32" customFormat="1" ht="14.5" hidden="1" outlineLevel="1" x14ac:dyDescent="0.25">
      <c r="A22" s="32" t="s">
        <v>17</v>
      </c>
      <c r="C22" s="55">
        <f>(C19*C20)/100</f>
        <v>3</v>
      </c>
      <c r="D22" s="55">
        <f>(D19*D20)/100</f>
        <v>3</v>
      </c>
      <c r="E22" s="53" t="s">
        <v>24</v>
      </c>
      <c r="F22" s="53"/>
      <c r="Z22" s="54"/>
    </row>
    <row r="23" spans="1:26" s="32" customFormat="1" hidden="1" outlineLevel="1" x14ac:dyDescent="0.25">
      <c r="E23" s="53"/>
      <c r="F23" s="53"/>
      <c r="H23" s="54"/>
      <c r="Z23" s="54"/>
    </row>
    <row r="24" spans="1:26" s="32" customFormat="1" hidden="1" outlineLevel="1" x14ac:dyDescent="0.25">
      <c r="E24" s="53"/>
      <c r="F24" s="53"/>
      <c r="Z24" s="54"/>
    </row>
    <row r="25" spans="1:26" s="225" customFormat="1" ht="14.5" collapsed="1" x14ac:dyDescent="0.25">
      <c r="A25" s="225" t="s">
        <v>202</v>
      </c>
      <c r="E25" s="255"/>
      <c r="F25" s="255"/>
      <c r="Z25" s="256"/>
    </row>
    <row r="26" spans="1:26" s="225" customFormat="1" ht="14.5" x14ac:dyDescent="0.25">
      <c r="A26" s="225" t="s">
        <v>203</v>
      </c>
      <c r="E26" s="255"/>
      <c r="F26" s="255"/>
      <c r="Z26" s="256"/>
    </row>
    <row r="27" spans="1:26" s="32" customFormat="1" x14ac:dyDescent="0.25">
      <c r="E27" s="53"/>
      <c r="F27" s="53"/>
      <c r="Z27" s="54"/>
    </row>
    <row r="28" spans="1:26" s="32" customFormat="1" x14ac:dyDescent="0.25">
      <c r="E28" s="53"/>
      <c r="F28" s="53"/>
      <c r="Z28" s="54"/>
    </row>
    <row r="29" spans="1:26" s="32" customFormat="1" x14ac:dyDescent="0.25">
      <c r="E29" s="53"/>
      <c r="F29" s="53"/>
      <c r="Z29" s="54"/>
    </row>
    <row r="30" spans="1:26" s="32" customFormat="1" x14ac:dyDescent="0.25">
      <c r="E30" s="53"/>
      <c r="F30" s="53"/>
      <c r="Z30" s="54"/>
    </row>
    <row r="31" spans="1:26" s="32" customFormat="1" x14ac:dyDescent="0.25">
      <c r="E31" s="53"/>
      <c r="F31" s="53"/>
    </row>
    <row r="32" spans="1:26" s="32" customFormat="1" x14ac:dyDescent="0.25">
      <c r="E32" s="53"/>
      <c r="F32" s="53"/>
    </row>
    <row r="33" spans="5:26" s="32" customFormat="1" x14ac:dyDescent="0.25">
      <c r="E33" s="53"/>
      <c r="F33" s="53"/>
    </row>
    <row r="34" spans="5:26" s="32" customFormat="1" x14ac:dyDescent="0.25">
      <c r="E34" s="53"/>
      <c r="F34" s="53"/>
    </row>
    <row r="35" spans="5:26" s="32" customFormat="1" x14ac:dyDescent="0.25">
      <c r="E35" s="53"/>
      <c r="F35" s="53"/>
    </row>
    <row r="36" spans="5:26" s="32" customFormat="1" x14ac:dyDescent="0.25">
      <c r="E36" s="53"/>
      <c r="F36" s="53"/>
    </row>
    <row r="37" spans="5:26" s="32" customFormat="1" x14ac:dyDescent="0.25">
      <c r="E37" s="53"/>
      <c r="F37" s="53"/>
    </row>
    <row r="38" spans="5:26" s="32" customFormat="1" x14ac:dyDescent="0.25">
      <c r="E38" s="53"/>
      <c r="F38" s="53"/>
    </row>
    <row r="39" spans="5:26" s="32" customFormat="1" x14ac:dyDescent="0.25">
      <c r="E39" s="53"/>
      <c r="F39" s="53"/>
    </row>
    <row r="40" spans="5:26" s="32" customFormat="1" x14ac:dyDescent="0.25">
      <c r="E40" s="53"/>
      <c r="F40" s="53"/>
    </row>
    <row r="41" spans="5:26" s="32" customFormat="1" x14ac:dyDescent="0.25">
      <c r="E41" s="53"/>
      <c r="F41" s="53"/>
    </row>
    <row r="42" spans="5:26" s="32" customFormat="1" x14ac:dyDescent="0.25">
      <c r="E42" s="53"/>
      <c r="F42" s="53"/>
      <c r="Z42" s="54"/>
    </row>
    <row r="43" spans="5:26" s="32" customFormat="1" x14ac:dyDescent="0.25">
      <c r="E43" s="53"/>
      <c r="F43" s="53"/>
      <c r="Z43" s="54"/>
    </row>
    <row r="44" spans="5:26" s="32" customFormat="1" x14ac:dyDescent="0.25">
      <c r="E44" s="53"/>
      <c r="F44" s="53"/>
      <c r="Z44" s="54"/>
    </row>
    <row r="45" spans="5:26" s="32" customFormat="1" x14ac:dyDescent="0.25">
      <c r="E45" s="53"/>
      <c r="F45" s="53"/>
      <c r="Z45" s="54"/>
    </row>
  </sheetData>
  <sortState xmlns:xlrd2="http://schemas.microsoft.com/office/spreadsheetml/2017/richdata2" ref="A6:AN14">
    <sortCondition ref="AF6:AF14"/>
  </sortState>
  <mergeCells count="2">
    <mergeCell ref="AB4:AF4"/>
    <mergeCell ref="AD1:AF1"/>
  </mergeCells>
  <phoneticPr fontId="0" type="noConversion"/>
  <pageMargins left="0.55118110236220474" right="0.19685039370078741" top="0.11811023622047245" bottom="0.11811023622047245" header="0.15748031496062992" footer="0"/>
  <pageSetup paperSize="9" scale="8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/>
    <pageSetUpPr fitToPage="1"/>
  </sheetPr>
  <dimension ref="A1:AG48"/>
  <sheetViews>
    <sheetView zoomScale="81" zoomScaleNormal="81" workbookViewId="0">
      <selection activeCell="AA34" sqref="AA34"/>
    </sheetView>
  </sheetViews>
  <sheetFormatPr baseColWidth="10" defaultRowHeight="12.5" outlineLevelCol="1" x14ac:dyDescent="0.25"/>
  <cols>
    <col min="1" max="1" width="17.1796875" style="40" customWidth="1"/>
    <col min="2" max="2" width="12" style="40" customWidth="1"/>
    <col min="3" max="3" width="8.54296875" style="12" hidden="1" customWidth="1" outlineLevel="1"/>
    <col min="4" max="4" width="7.81640625" style="12" hidden="1" customWidth="1" outlineLevel="1"/>
    <col min="5" max="5" width="7.54296875" bestFit="1" customWidth="1" collapsed="1"/>
    <col min="6" max="6" width="8.7265625" customWidth="1"/>
    <col min="7" max="7" width="8.7265625" bestFit="1" customWidth="1"/>
    <col min="8" max="8" width="8" customWidth="1"/>
    <col min="9" max="9" width="9.1796875" customWidth="1"/>
    <col min="10" max="11" width="7.1796875" customWidth="1"/>
    <col min="12" max="12" width="8.7265625" customWidth="1"/>
    <col min="13" max="13" width="8.26953125" customWidth="1"/>
    <col min="14" max="14" width="7.453125" customWidth="1"/>
    <col min="15" max="16" width="8.1796875" customWidth="1"/>
    <col min="17" max="17" width="8.81640625" bestFit="1" customWidth="1"/>
    <col min="18" max="18" width="8.1796875" customWidth="1"/>
    <col min="19" max="19" width="8.453125" customWidth="1"/>
    <col min="20" max="20" width="8.81640625" customWidth="1"/>
    <col min="21" max="21" width="7.54296875" customWidth="1"/>
    <col min="22" max="22" width="7.1796875" customWidth="1"/>
    <col min="23" max="23" width="7.81640625" customWidth="1"/>
    <col min="24" max="24" width="7" customWidth="1"/>
    <col min="25" max="25" width="7.1796875" customWidth="1"/>
    <col min="26" max="26" width="8.26953125" customWidth="1"/>
    <col min="27" max="28" width="7.1796875" customWidth="1"/>
    <col min="29" max="29" width="8.26953125" customWidth="1"/>
    <col min="30" max="30" width="7.54296875" customWidth="1"/>
    <col min="31" max="31" width="11.54296875" hidden="1" customWidth="1" outlineLevel="1"/>
    <col min="32" max="32" width="11.453125" hidden="1" customWidth="1" outlineLevel="1"/>
    <col min="33" max="33" width="11.453125" collapsed="1"/>
  </cols>
  <sheetData>
    <row r="1" spans="1:32" s="93" customFormat="1" ht="18" x14ac:dyDescent="0.4">
      <c r="A1" s="94" t="s">
        <v>182</v>
      </c>
      <c r="B1" s="94"/>
      <c r="C1" s="105"/>
      <c r="D1" s="105"/>
      <c r="L1" s="94"/>
      <c r="X1" s="1"/>
      <c r="AB1" s="323" t="s">
        <v>194</v>
      </c>
      <c r="AC1" s="323"/>
      <c r="AD1" s="323"/>
    </row>
    <row r="2" spans="1:32" s="1" customFormat="1" ht="24" customHeight="1" x14ac:dyDescent="0.35">
      <c r="A2" s="41"/>
      <c r="B2" s="41"/>
      <c r="C2" s="9"/>
      <c r="D2" s="9"/>
      <c r="I2" s="284"/>
      <c r="L2" s="41"/>
      <c r="AB2" s="58"/>
    </row>
    <row r="3" spans="1:32" s="1" customFormat="1" ht="8.25" customHeight="1" x14ac:dyDescent="0.35">
      <c r="A3" s="126"/>
      <c r="B3" s="126"/>
      <c r="C3" s="127"/>
      <c r="D3" s="127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</row>
    <row r="4" spans="1:32" s="3" customFormat="1" ht="83.25" customHeight="1" x14ac:dyDescent="0.25">
      <c r="A4" s="129" t="s">
        <v>0</v>
      </c>
      <c r="B4" s="129" t="s">
        <v>13</v>
      </c>
      <c r="C4" s="130" t="s">
        <v>11</v>
      </c>
      <c r="D4" s="286" t="s">
        <v>193</v>
      </c>
      <c r="E4" s="131" t="s">
        <v>53</v>
      </c>
      <c r="F4" s="131" t="s">
        <v>126</v>
      </c>
      <c r="G4" s="131" t="s">
        <v>54</v>
      </c>
      <c r="H4" s="131" t="s">
        <v>55</v>
      </c>
      <c r="I4" s="131" t="s">
        <v>129</v>
      </c>
      <c r="J4" s="131" t="s">
        <v>56</v>
      </c>
      <c r="K4" s="131" t="s">
        <v>57</v>
      </c>
      <c r="L4" s="131" t="s">
        <v>58</v>
      </c>
      <c r="M4" s="131" t="s">
        <v>59</v>
      </c>
      <c r="N4" s="131" t="s">
        <v>60</v>
      </c>
      <c r="O4" s="131" t="s">
        <v>61</v>
      </c>
      <c r="P4" s="131" t="s">
        <v>62</v>
      </c>
      <c r="Q4" s="131" t="s">
        <v>63</v>
      </c>
      <c r="R4" s="131" t="s">
        <v>64</v>
      </c>
      <c r="S4" s="131" t="s">
        <v>65</v>
      </c>
      <c r="T4" s="131" t="s">
        <v>70</v>
      </c>
      <c r="U4" s="131" t="s">
        <v>71</v>
      </c>
      <c r="V4" s="131" t="s">
        <v>118</v>
      </c>
      <c r="W4" s="131" t="s">
        <v>139</v>
      </c>
      <c r="X4" s="131" t="s">
        <v>45</v>
      </c>
      <c r="Y4" s="131" t="s">
        <v>66</v>
      </c>
      <c r="Z4" s="131" t="s">
        <v>142</v>
      </c>
      <c r="AA4" s="131" t="s">
        <v>12</v>
      </c>
      <c r="AB4" s="131" t="s">
        <v>67</v>
      </c>
      <c r="AC4" s="131" t="s">
        <v>68</v>
      </c>
      <c r="AD4" s="132" t="s">
        <v>69</v>
      </c>
      <c r="AE4" s="209" t="s">
        <v>120</v>
      </c>
      <c r="AF4" s="210" t="s">
        <v>119</v>
      </c>
    </row>
    <row r="5" spans="1:32" s="4" customFormat="1" ht="74.25" customHeight="1" x14ac:dyDescent="0.25">
      <c r="A5" s="133"/>
      <c r="B5" s="133"/>
      <c r="C5" s="134"/>
      <c r="D5" s="134"/>
      <c r="E5" s="135" t="s">
        <v>143</v>
      </c>
      <c r="F5" s="135" t="s">
        <v>125</v>
      </c>
      <c r="G5" s="135" t="s">
        <v>144</v>
      </c>
      <c r="H5" s="135" t="s">
        <v>145</v>
      </c>
      <c r="I5" s="135" t="s">
        <v>146</v>
      </c>
      <c r="J5" s="135" t="s">
        <v>147</v>
      </c>
      <c r="K5" s="135" t="s">
        <v>148</v>
      </c>
      <c r="L5" s="135" t="s">
        <v>149</v>
      </c>
      <c r="M5" s="135" t="s">
        <v>150</v>
      </c>
      <c r="N5" s="135" t="s">
        <v>151</v>
      </c>
      <c r="O5" s="135" t="s">
        <v>152</v>
      </c>
      <c r="P5" s="135" t="s">
        <v>201</v>
      </c>
      <c r="Q5" s="135" t="s">
        <v>153</v>
      </c>
      <c r="R5" s="135" t="s">
        <v>154</v>
      </c>
      <c r="S5" s="135" t="s">
        <v>155</v>
      </c>
      <c r="T5" s="135" t="s">
        <v>156</v>
      </c>
      <c r="U5" s="135" t="s">
        <v>156</v>
      </c>
      <c r="V5" s="135" t="s">
        <v>157</v>
      </c>
      <c r="W5" s="135" t="s">
        <v>158</v>
      </c>
      <c r="X5" s="135" t="s">
        <v>159</v>
      </c>
      <c r="Y5" s="135" t="s">
        <v>160</v>
      </c>
      <c r="Z5" s="135" t="s">
        <v>160</v>
      </c>
      <c r="AA5" s="135" t="s">
        <v>161</v>
      </c>
      <c r="AB5" s="135" t="s">
        <v>162</v>
      </c>
      <c r="AC5" s="135"/>
      <c r="AD5" s="135"/>
      <c r="AE5" s="135"/>
      <c r="AF5" s="135"/>
    </row>
    <row r="6" spans="1:32" s="4" customFormat="1" ht="8.25" hidden="1" customHeight="1" x14ac:dyDescent="0.25">
      <c r="A6" s="37"/>
      <c r="B6" s="68"/>
      <c r="C6" s="10"/>
      <c r="D6" s="10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0"/>
      <c r="AF6" s="60"/>
    </row>
    <row r="7" spans="1:32" s="2" customFormat="1" ht="32.15" customHeight="1" x14ac:dyDescent="0.25">
      <c r="A7" s="287" t="s">
        <v>171</v>
      </c>
      <c r="B7" s="276" t="s">
        <v>177</v>
      </c>
      <c r="C7" s="276">
        <v>1</v>
      </c>
      <c r="D7" s="276">
        <v>5</v>
      </c>
      <c r="E7" s="96">
        <v>8</v>
      </c>
      <c r="F7" s="96">
        <v>8</v>
      </c>
      <c r="G7" s="96">
        <v>9</v>
      </c>
      <c r="H7" s="96">
        <v>9</v>
      </c>
      <c r="I7" s="96">
        <v>9</v>
      </c>
      <c r="J7" s="288">
        <v>9</v>
      </c>
      <c r="K7" s="96">
        <v>8</v>
      </c>
      <c r="L7" s="96">
        <v>9</v>
      </c>
      <c r="M7" s="96">
        <v>8</v>
      </c>
      <c r="N7" s="96">
        <v>7.5</v>
      </c>
      <c r="O7" s="74">
        <v>8</v>
      </c>
      <c r="P7" s="96">
        <v>9</v>
      </c>
      <c r="Q7" s="74">
        <v>6</v>
      </c>
      <c r="R7" s="74">
        <v>9</v>
      </c>
      <c r="S7" s="96">
        <v>9</v>
      </c>
      <c r="T7" s="96">
        <v>8</v>
      </c>
      <c r="U7" s="74">
        <v>7</v>
      </c>
      <c r="V7" s="96">
        <v>9</v>
      </c>
      <c r="W7" s="96">
        <v>8</v>
      </c>
      <c r="X7" s="214">
        <v>9</v>
      </c>
      <c r="Y7" s="214">
        <v>9</v>
      </c>
      <c r="Z7" s="96">
        <v>8</v>
      </c>
      <c r="AA7" s="96">
        <v>8</v>
      </c>
      <c r="AB7" s="241">
        <v>9</v>
      </c>
      <c r="AC7" s="59">
        <f t="shared" ref="AC7:AC15" si="0">SUM(E7:AB7)</f>
        <v>200.5</v>
      </c>
      <c r="AD7" s="96">
        <v>1</v>
      </c>
      <c r="AE7" s="59">
        <f t="shared" ref="AE7:AE15" si="1">J7+K7+L7+M7+N7+O7+P7+Q7+R7+T7+U7+Y7+Z7+AA7</f>
        <v>113.5</v>
      </c>
      <c r="AF7" s="265">
        <v>2</v>
      </c>
    </row>
    <row r="8" spans="1:32" s="2" customFormat="1" ht="32.15" customHeight="1" x14ac:dyDescent="0.25">
      <c r="A8" s="287" t="s">
        <v>175</v>
      </c>
      <c r="B8" s="276" t="s">
        <v>180</v>
      </c>
      <c r="C8" s="276">
        <v>6</v>
      </c>
      <c r="D8" s="276">
        <v>9</v>
      </c>
      <c r="E8" s="96">
        <v>9</v>
      </c>
      <c r="F8" s="96">
        <v>8</v>
      </c>
      <c r="G8" s="96">
        <v>8</v>
      </c>
      <c r="H8" s="96">
        <v>8</v>
      </c>
      <c r="I8" s="96">
        <v>8</v>
      </c>
      <c r="J8" s="288">
        <v>8</v>
      </c>
      <c r="K8" s="96">
        <v>9</v>
      </c>
      <c r="L8" s="96">
        <v>9</v>
      </c>
      <c r="M8" s="96">
        <v>8.5</v>
      </c>
      <c r="N8" s="96">
        <v>8.5</v>
      </c>
      <c r="O8" s="96">
        <v>9</v>
      </c>
      <c r="P8" s="96">
        <v>9</v>
      </c>
      <c r="Q8" s="74">
        <v>7</v>
      </c>
      <c r="R8" s="74">
        <v>9</v>
      </c>
      <c r="S8" s="96">
        <v>8.5</v>
      </c>
      <c r="T8" s="96">
        <v>8</v>
      </c>
      <c r="U8" s="74">
        <v>6</v>
      </c>
      <c r="V8" s="96">
        <v>9</v>
      </c>
      <c r="W8" s="74">
        <v>7</v>
      </c>
      <c r="X8" s="214">
        <v>9</v>
      </c>
      <c r="Y8" s="214">
        <v>9</v>
      </c>
      <c r="Z8" s="96">
        <v>9</v>
      </c>
      <c r="AA8" s="96">
        <v>8</v>
      </c>
      <c r="AB8" s="241">
        <v>9</v>
      </c>
      <c r="AC8" s="59">
        <f t="shared" si="0"/>
        <v>200.5</v>
      </c>
      <c r="AD8" s="96">
        <v>1</v>
      </c>
      <c r="AE8" s="59">
        <f t="shared" si="1"/>
        <v>117</v>
      </c>
      <c r="AF8" s="265">
        <v>1</v>
      </c>
    </row>
    <row r="9" spans="1:32" s="2" customFormat="1" ht="32.15" customHeight="1" x14ac:dyDescent="0.25">
      <c r="A9" s="287" t="s">
        <v>190</v>
      </c>
      <c r="B9" s="276" t="s">
        <v>179</v>
      </c>
      <c r="C9" s="276">
        <v>3</v>
      </c>
      <c r="D9" s="276">
        <v>2</v>
      </c>
      <c r="E9" s="96">
        <v>8</v>
      </c>
      <c r="F9" s="96">
        <v>8</v>
      </c>
      <c r="G9" s="74">
        <v>7</v>
      </c>
      <c r="H9" s="96">
        <v>9</v>
      </c>
      <c r="I9" s="74">
        <v>7</v>
      </c>
      <c r="J9" s="288">
        <v>8</v>
      </c>
      <c r="K9" s="96">
        <v>9</v>
      </c>
      <c r="L9" s="96">
        <v>9</v>
      </c>
      <c r="M9" s="96">
        <v>8</v>
      </c>
      <c r="N9" s="74">
        <v>7</v>
      </c>
      <c r="O9" s="74">
        <v>8</v>
      </c>
      <c r="P9" s="96">
        <v>9</v>
      </c>
      <c r="Q9" s="74">
        <v>6</v>
      </c>
      <c r="R9" s="74">
        <v>9</v>
      </c>
      <c r="S9" s="96">
        <v>7.5</v>
      </c>
      <c r="T9" s="96">
        <v>8</v>
      </c>
      <c r="U9" s="96">
        <v>8</v>
      </c>
      <c r="V9" s="96">
        <v>9</v>
      </c>
      <c r="W9" s="96">
        <v>8</v>
      </c>
      <c r="X9" s="214">
        <v>9</v>
      </c>
      <c r="Y9" s="214">
        <v>9</v>
      </c>
      <c r="Z9" s="96">
        <v>8</v>
      </c>
      <c r="AA9" s="96">
        <v>7.5</v>
      </c>
      <c r="AB9" s="214">
        <v>7</v>
      </c>
      <c r="AC9" s="59">
        <f t="shared" si="0"/>
        <v>193</v>
      </c>
      <c r="AD9" s="96">
        <v>3</v>
      </c>
      <c r="AE9" s="59">
        <f t="shared" si="1"/>
        <v>113.5</v>
      </c>
      <c r="AF9" s="265">
        <v>2</v>
      </c>
    </row>
    <row r="10" spans="1:32" s="2" customFormat="1" ht="32.15" customHeight="1" x14ac:dyDescent="0.25">
      <c r="A10" s="287" t="s">
        <v>191</v>
      </c>
      <c r="B10" s="276" t="s">
        <v>179</v>
      </c>
      <c r="C10" s="276">
        <v>4</v>
      </c>
      <c r="D10" s="276">
        <v>3</v>
      </c>
      <c r="E10" s="96">
        <v>8</v>
      </c>
      <c r="F10" s="74">
        <v>7</v>
      </c>
      <c r="G10" s="96">
        <v>9</v>
      </c>
      <c r="H10" s="96">
        <v>9</v>
      </c>
      <c r="I10" s="74">
        <v>7</v>
      </c>
      <c r="J10" s="288">
        <v>8</v>
      </c>
      <c r="K10" s="96">
        <v>8</v>
      </c>
      <c r="L10" s="96">
        <v>8</v>
      </c>
      <c r="M10" s="96">
        <v>8</v>
      </c>
      <c r="N10" s="96">
        <v>7.5</v>
      </c>
      <c r="O10" s="74">
        <v>8</v>
      </c>
      <c r="P10" s="96">
        <v>9</v>
      </c>
      <c r="Q10" s="74">
        <v>7</v>
      </c>
      <c r="R10" s="74">
        <v>9</v>
      </c>
      <c r="S10" s="96">
        <v>7.5</v>
      </c>
      <c r="T10" s="96">
        <v>9</v>
      </c>
      <c r="U10" s="96">
        <v>8</v>
      </c>
      <c r="V10" s="96">
        <v>9</v>
      </c>
      <c r="W10" s="74">
        <v>7</v>
      </c>
      <c r="X10" s="214">
        <v>9</v>
      </c>
      <c r="Y10" s="214">
        <v>9</v>
      </c>
      <c r="Z10" s="96">
        <v>8</v>
      </c>
      <c r="AA10" s="74">
        <v>5.5</v>
      </c>
      <c r="AB10" s="214">
        <v>7</v>
      </c>
      <c r="AC10" s="59">
        <f t="shared" si="0"/>
        <v>191.5</v>
      </c>
      <c r="AD10" s="74">
        <v>4</v>
      </c>
      <c r="AE10" s="59">
        <f t="shared" si="1"/>
        <v>112</v>
      </c>
      <c r="AF10" s="95">
        <v>5</v>
      </c>
    </row>
    <row r="11" spans="1:32" s="2" customFormat="1" ht="32.15" customHeight="1" x14ac:dyDescent="0.25">
      <c r="A11" s="287" t="s">
        <v>172</v>
      </c>
      <c r="B11" s="276" t="s">
        <v>178</v>
      </c>
      <c r="C11" s="276">
        <v>9</v>
      </c>
      <c r="D11" s="276">
        <v>6</v>
      </c>
      <c r="E11" s="96">
        <v>8</v>
      </c>
      <c r="F11" s="96">
        <v>8</v>
      </c>
      <c r="G11" s="96">
        <v>8</v>
      </c>
      <c r="H11" s="74">
        <v>7</v>
      </c>
      <c r="I11" s="96">
        <v>9</v>
      </c>
      <c r="J11" s="288">
        <v>9</v>
      </c>
      <c r="K11" s="74">
        <v>7</v>
      </c>
      <c r="L11" s="96">
        <v>8</v>
      </c>
      <c r="M11" s="96">
        <v>8</v>
      </c>
      <c r="N11" s="96">
        <v>8.5</v>
      </c>
      <c r="O11" s="74">
        <v>8</v>
      </c>
      <c r="P11" s="96">
        <v>8</v>
      </c>
      <c r="Q11" s="96">
        <v>8</v>
      </c>
      <c r="R11" s="74">
        <v>9</v>
      </c>
      <c r="S11" s="96">
        <v>7.5</v>
      </c>
      <c r="T11" s="74">
        <v>7</v>
      </c>
      <c r="U11" s="96">
        <v>8</v>
      </c>
      <c r="V11" s="96">
        <v>9</v>
      </c>
      <c r="W11" s="96">
        <v>8</v>
      </c>
      <c r="X11" s="214">
        <v>9</v>
      </c>
      <c r="Y11" s="214">
        <v>9</v>
      </c>
      <c r="Z11" s="74">
        <v>7</v>
      </c>
      <c r="AA11" s="74">
        <v>6.5</v>
      </c>
      <c r="AB11" s="214">
        <v>7</v>
      </c>
      <c r="AC11" s="59">
        <f t="shared" si="0"/>
        <v>191.5</v>
      </c>
      <c r="AD11" s="74">
        <v>4</v>
      </c>
      <c r="AE11" s="59">
        <f t="shared" si="1"/>
        <v>111</v>
      </c>
      <c r="AF11" s="95">
        <v>6</v>
      </c>
    </row>
    <row r="12" spans="1:32" s="2" customFormat="1" ht="32.15" customHeight="1" x14ac:dyDescent="0.25">
      <c r="A12" s="287" t="s">
        <v>173</v>
      </c>
      <c r="B12" s="276" t="s">
        <v>178</v>
      </c>
      <c r="C12" s="276">
        <v>2</v>
      </c>
      <c r="D12" s="276">
        <v>1</v>
      </c>
      <c r="E12" s="214">
        <v>7</v>
      </c>
      <c r="F12" s="96">
        <v>8</v>
      </c>
      <c r="G12" s="96">
        <v>9</v>
      </c>
      <c r="H12" s="96">
        <v>9</v>
      </c>
      <c r="I12" s="96">
        <v>9</v>
      </c>
      <c r="J12" s="288">
        <v>8</v>
      </c>
      <c r="K12" s="74">
        <v>6</v>
      </c>
      <c r="L12" s="74">
        <v>7</v>
      </c>
      <c r="M12" s="74">
        <v>6</v>
      </c>
      <c r="N12" s="96">
        <v>7.5</v>
      </c>
      <c r="O12" s="214">
        <v>8</v>
      </c>
      <c r="P12" s="74">
        <v>7</v>
      </c>
      <c r="Q12" s="96">
        <v>9</v>
      </c>
      <c r="R12" s="74">
        <v>9</v>
      </c>
      <c r="S12" s="96">
        <v>9</v>
      </c>
      <c r="T12" s="96">
        <v>8</v>
      </c>
      <c r="U12" s="74">
        <v>7</v>
      </c>
      <c r="V12" s="214">
        <v>8</v>
      </c>
      <c r="W12" s="241">
        <v>9</v>
      </c>
      <c r="X12" s="214">
        <v>9</v>
      </c>
      <c r="Y12" s="214">
        <v>9</v>
      </c>
      <c r="Z12" s="96">
        <v>8</v>
      </c>
      <c r="AA12" s="241">
        <v>7.5</v>
      </c>
      <c r="AB12" s="214">
        <v>7</v>
      </c>
      <c r="AC12" s="59">
        <f t="shared" si="0"/>
        <v>191</v>
      </c>
      <c r="AD12" s="74">
        <v>6</v>
      </c>
      <c r="AE12" s="59">
        <f t="shared" si="1"/>
        <v>107</v>
      </c>
      <c r="AF12" s="95">
        <v>9</v>
      </c>
    </row>
    <row r="13" spans="1:32" s="2" customFormat="1" ht="32.15" customHeight="1" x14ac:dyDescent="0.25">
      <c r="A13" s="287" t="s">
        <v>176</v>
      </c>
      <c r="B13" s="276" t="s">
        <v>180</v>
      </c>
      <c r="C13" s="276">
        <v>7</v>
      </c>
      <c r="D13" s="276">
        <v>8</v>
      </c>
      <c r="E13" s="96">
        <v>8</v>
      </c>
      <c r="F13" s="96">
        <v>8</v>
      </c>
      <c r="G13" s="74">
        <v>7</v>
      </c>
      <c r="H13" s="96">
        <v>8</v>
      </c>
      <c r="I13" s="74">
        <v>7</v>
      </c>
      <c r="J13" s="288">
        <v>8</v>
      </c>
      <c r="K13" s="74">
        <v>7</v>
      </c>
      <c r="L13" s="74">
        <v>6</v>
      </c>
      <c r="M13" s="96">
        <v>7.5</v>
      </c>
      <c r="N13" s="96">
        <v>7.5</v>
      </c>
      <c r="O13" s="96">
        <v>9</v>
      </c>
      <c r="P13" s="96">
        <v>9</v>
      </c>
      <c r="Q13" s="96">
        <v>8</v>
      </c>
      <c r="R13" s="74">
        <v>9</v>
      </c>
      <c r="S13" s="74">
        <v>7</v>
      </c>
      <c r="T13" s="96">
        <v>8</v>
      </c>
      <c r="U13" s="74">
        <v>7</v>
      </c>
      <c r="V13" s="96">
        <v>9</v>
      </c>
      <c r="W13" s="96">
        <v>8</v>
      </c>
      <c r="X13" s="214">
        <v>9</v>
      </c>
      <c r="Y13" s="214">
        <v>9</v>
      </c>
      <c r="Z13" s="96">
        <v>9</v>
      </c>
      <c r="AA13" s="96">
        <v>8.5</v>
      </c>
      <c r="AB13" s="214">
        <v>7</v>
      </c>
      <c r="AC13" s="59">
        <f t="shared" si="0"/>
        <v>190.5</v>
      </c>
      <c r="AD13" s="74">
        <v>6</v>
      </c>
      <c r="AE13" s="59">
        <f t="shared" si="1"/>
        <v>112.5</v>
      </c>
      <c r="AF13" s="95">
        <v>4</v>
      </c>
    </row>
    <row r="14" spans="1:32" s="2" customFormat="1" ht="32.15" customHeight="1" x14ac:dyDescent="0.25">
      <c r="A14" s="287" t="s">
        <v>174</v>
      </c>
      <c r="B14" s="276" t="s">
        <v>180</v>
      </c>
      <c r="C14" s="276">
        <v>5</v>
      </c>
      <c r="D14" s="276">
        <v>4</v>
      </c>
      <c r="E14" s="96">
        <v>8</v>
      </c>
      <c r="F14" s="96">
        <v>8</v>
      </c>
      <c r="G14" s="96">
        <v>8</v>
      </c>
      <c r="H14" s="96">
        <v>9</v>
      </c>
      <c r="I14" s="74">
        <v>7</v>
      </c>
      <c r="J14" s="289">
        <v>7</v>
      </c>
      <c r="K14" s="96">
        <v>8</v>
      </c>
      <c r="L14" s="74">
        <v>7</v>
      </c>
      <c r="M14" s="96">
        <v>8</v>
      </c>
      <c r="N14" s="96">
        <v>8</v>
      </c>
      <c r="O14" s="74">
        <v>8</v>
      </c>
      <c r="P14" s="96">
        <v>9</v>
      </c>
      <c r="Q14" s="74">
        <v>7</v>
      </c>
      <c r="R14" s="74">
        <v>9</v>
      </c>
      <c r="S14" s="74">
        <v>6</v>
      </c>
      <c r="T14" s="96">
        <v>9</v>
      </c>
      <c r="U14" s="74">
        <v>6</v>
      </c>
      <c r="V14" s="96">
        <v>9</v>
      </c>
      <c r="W14" s="96">
        <v>8</v>
      </c>
      <c r="X14" s="214">
        <v>9</v>
      </c>
      <c r="Y14" s="214">
        <v>9</v>
      </c>
      <c r="Z14" s="74">
        <v>7</v>
      </c>
      <c r="AA14" s="96">
        <v>8.5</v>
      </c>
      <c r="AB14" s="214">
        <v>7</v>
      </c>
      <c r="AC14" s="59">
        <f t="shared" si="0"/>
        <v>189.5</v>
      </c>
      <c r="AD14" s="74">
        <v>8</v>
      </c>
      <c r="AE14" s="59">
        <f t="shared" si="1"/>
        <v>110.5</v>
      </c>
      <c r="AF14" s="95">
        <v>6</v>
      </c>
    </row>
    <row r="15" spans="1:32" s="2" customFormat="1" ht="32.15" customHeight="1" x14ac:dyDescent="0.25">
      <c r="A15" s="287" t="s">
        <v>192</v>
      </c>
      <c r="B15" s="276" t="s">
        <v>189</v>
      </c>
      <c r="C15" s="276">
        <v>8</v>
      </c>
      <c r="D15" s="276">
        <v>7</v>
      </c>
      <c r="E15" s="96">
        <v>8</v>
      </c>
      <c r="F15" s="241">
        <v>8</v>
      </c>
      <c r="G15" s="241">
        <v>8</v>
      </c>
      <c r="H15" s="241">
        <v>8</v>
      </c>
      <c r="I15" s="214">
        <v>7</v>
      </c>
      <c r="J15" s="288">
        <v>8</v>
      </c>
      <c r="K15" s="96">
        <v>8</v>
      </c>
      <c r="L15" s="96">
        <v>8</v>
      </c>
      <c r="M15" s="96">
        <v>8</v>
      </c>
      <c r="N15" s="96">
        <v>7.5</v>
      </c>
      <c r="O15" s="74">
        <v>8</v>
      </c>
      <c r="P15" s="96">
        <v>9</v>
      </c>
      <c r="Q15" s="74">
        <v>7</v>
      </c>
      <c r="R15" s="74">
        <v>9</v>
      </c>
      <c r="S15" s="241">
        <v>8</v>
      </c>
      <c r="T15" s="74">
        <v>5</v>
      </c>
      <c r="U15" s="74">
        <v>5</v>
      </c>
      <c r="V15" s="96">
        <v>9</v>
      </c>
      <c r="W15" s="74">
        <v>7</v>
      </c>
      <c r="X15" s="214">
        <v>9</v>
      </c>
      <c r="Y15" s="214">
        <v>9</v>
      </c>
      <c r="Z15" s="96">
        <v>8</v>
      </c>
      <c r="AA15" s="96">
        <v>8</v>
      </c>
      <c r="AB15" s="214">
        <v>6</v>
      </c>
      <c r="AC15" s="59">
        <f t="shared" si="0"/>
        <v>185.5</v>
      </c>
      <c r="AD15" s="74">
        <v>9</v>
      </c>
      <c r="AE15" s="59">
        <f t="shared" si="1"/>
        <v>107.5</v>
      </c>
      <c r="AF15" s="95">
        <v>8</v>
      </c>
    </row>
    <row r="16" spans="1:32" s="2" customFormat="1" ht="6.75" hidden="1" customHeight="1" x14ac:dyDescent="0.25">
      <c r="A16" s="212"/>
      <c r="B16" s="70"/>
      <c r="C16" s="57"/>
      <c r="D16" s="5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>
        <v>9</v>
      </c>
      <c r="S16" s="7"/>
      <c r="U16" s="7"/>
      <c r="V16" s="7"/>
      <c r="W16" s="7"/>
      <c r="X16" s="8">
        <v>9</v>
      </c>
      <c r="Y16" s="214">
        <v>9</v>
      </c>
      <c r="Z16" s="7"/>
      <c r="AA16" s="7"/>
      <c r="AB16" s="7"/>
      <c r="AC16" s="59">
        <f t="shared" ref="AC16" si="2">SUM(E16:AB16)</f>
        <v>27</v>
      </c>
      <c r="AD16" s="8"/>
    </row>
    <row r="17" spans="1:28" s="2" customFormat="1" ht="13" x14ac:dyDescent="0.25">
      <c r="A17" s="32"/>
      <c r="B17" s="32"/>
      <c r="C17" s="11"/>
      <c r="D17" s="11"/>
      <c r="AB17" s="69"/>
    </row>
    <row r="18" spans="1:28" s="2" customFormat="1" ht="15.5" x14ac:dyDescent="0.25">
      <c r="A18" s="39"/>
      <c r="B18" s="39"/>
      <c r="C18" s="11"/>
      <c r="D18" s="11"/>
      <c r="K18" s="41"/>
    </row>
    <row r="19" spans="1:28" s="2" customFormat="1" x14ac:dyDescent="0.25">
      <c r="A19" s="39"/>
      <c r="B19" s="39"/>
      <c r="C19" s="11"/>
      <c r="D19" s="11"/>
    </row>
    <row r="20" spans="1:28" s="2" customFormat="1" x14ac:dyDescent="0.25">
      <c r="A20" s="39"/>
      <c r="B20" s="39"/>
      <c r="C20" s="11"/>
      <c r="D20" s="11"/>
    </row>
    <row r="21" spans="1:28" s="2" customFormat="1" x14ac:dyDescent="0.25">
      <c r="A21" s="39"/>
      <c r="B21" s="39"/>
      <c r="C21" s="11"/>
      <c r="D21" s="11"/>
    </row>
    <row r="22" spans="1:28" s="2" customFormat="1" x14ac:dyDescent="0.25">
      <c r="A22" s="39"/>
      <c r="B22" s="39"/>
      <c r="C22" s="11"/>
      <c r="D22" s="11"/>
    </row>
    <row r="23" spans="1:28" s="2" customFormat="1" x14ac:dyDescent="0.25">
      <c r="A23" s="39"/>
      <c r="B23" s="39"/>
      <c r="C23" s="11"/>
      <c r="D23" s="11"/>
    </row>
    <row r="24" spans="1:28" s="2" customFormat="1" x14ac:dyDescent="0.25">
      <c r="A24" s="39"/>
      <c r="B24" s="39"/>
      <c r="C24" s="11"/>
      <c r="D24" s="11"/>
    </row>
    <row r="25" spans="1:28" s="2" customFormat="1" x14ac:dyDescent="0.25">
      <c r="A25" s="39"/>
      <c r="B25" s="39"/>
      <c r="C25" s="11"/>
      <c r="D25" s="11"/>
    </row>
    <row r="26" spans="1:28" s="2" customFormat="1" x14ac:dyDescent="0.25">
      <c r="A26" s="39"/>
      <c r="B26" s="39"/>
      <c r="C26" s="11"/>
      <c r="D26" s="11"/>
    </row>
    <row r="27" spans="1:28" s="2" customFormat="1" x14ac:dyDescent="0.25">
      <c r="A27" s="39"/>
      <c r="B27" s="39"/>
      <c r="C27" s="11"/>
      <c r="D27" s="11"/>
    </row>
    <row r="28" spans="1:28" s="2" customFormat="1" x14ac:dyDescent="0.25">
      <c r="A28" s="39"/>
      <c r="B28" s="39"/>
      <c r="C28" s="11"/>
      <c r="D28" s="11"/>
    </row>
    <row r="29" spans="1:28" s="2" customFormat="1" x14ac:dyDescent="0.25">
      <c r="A29" s="39"/>
      <c r="B29" s="39"/>
      <c r="C29" s="11"/>
      <c r="D29" s="11"/>
    </row>
    <row r="30" spans="1:28" s="2" customFormat="1" x14ac:dyDescent="0.25">
      <c r="A30" s="39"/>
      <c r="B30" s="39"/>
      <c r="C30" s="11"/>
      <c r="D30" s="11"/>
    </row>
    <row r="31" spans="1:28" s="2" customFormat="1" x14ac:dyDescent="0.25">
      <c r="A31" s="39"/>
      <c r="B31" s="39"/>
      <c r="C31" s="11"/>
      <c r="D31" s="11"/>
    </row>
    <row r="32" spans="1:28" s="2" customFormat="1" x14ac:dyDescent="0.25">
      <c r="A32" s="39"/>
      <c r="B32" s="39"/>
      <c r="C32" s="11"/>
      <c r="D32" s="11"/>
    </row>
    <row r="33" spans="1:4" s="2" customFormat="1" x14ac:dyDescent="0.25">
      <c r="A33" s="39"/>
      <c r="B33" s="39"/>
      <c r="C33" s="11"/>
      <c r="D33" s="11"/>
    </row>
    <row r="34" spans="1:4" s="2" customFormat="1" x14ac:dyDescent="0.25">
      <c r="A34" s="39"/>
      <c r="B34" s="39"/>
      <c r="C34" s="11"/>
      <c r="D34" s="11"/>
    </row>
    <row r="35" spans="1:4" s="2" customFormat="1" x14ac:dyDescent="0.25">
      <c r="A35" s="39"/>
      <c r="B35" s="39"/>
      <c r="C35" s="11"/>
      <c r="D35" s="11"/>
    </row>
    <row r="36" spans="1:4" s="2" customFormat="1" x14ac:dyDescent="0.25">
      <c r="A36" s="39"/>
      <c r="B36" s="39"/>
      <c r="C36" s="11"/>
      <c r="D36" s="11"/>
    </row>
    <row r="37" spans="1:4" s="2" customFormat="1" x14ac:dyDescent="0.25">
      <c r="A37" s="39"/>
      <c r="B37" s="39"/>
      <c r="C37" s="11"/>
      <c r="D37" s="11"/>
    </row>
    <row r="38" spans="1:4" s="2" customFormat="1" x14ac:dyDescent="0.25">
      <c r="A38" s="39"/>
      <c r="B38" s="39"/>
      <c r="C38" s="11"/>
      <c r="D38" s="11"/>
    </row>
    <row r="39" spans="1:4" s="2" customFormat="1" x14ac:dyDescent="0.25">
      <c r="A39" s="39"/>
      <c r="B39" s="39"/>
      <c r="C39" s="11"/>
      <c r="D39" s="11"/>
    </row>
    <row r="40" spans="1:4" s="2" customFormat="1" x14ac:dyDescent="0.25">
      <c r="A40" s="39"/>
      <c r="B40" s="39"/>
      <c r="C40" s="11"/>
      <c r="D40" s="11"/>
    </row>
    <row r="41" spans="1:4" s="2" customFormat="1" x14ac:dyDescent="0.25">
      <c r="A41" s="39"/>
      <c r="B41" s="39"/>
      <c r="C41" s="11"/>
      <c r="D41" s="11"/>
    </row>
    <row r="42" spans="1:4" s="2" customFormat="1" x14ac:dyDescent="0.25">
      <c r="A42" s="39"/>
      <c r="B42" s="39"/>
      <c r="C42" s="11"/>
      <c r="D42" s="11"/>
    </row>
    <row r="43" spans="1:4" s="2" customFormat="1" x14ac:dyDescent="0.25">
      <c r="A43" s="39"/>
      <c r="B43" s="39"/>
      <c r="C43" s="11"/>
      <c r="D43" s="11"/>
    </row>
    <row r="44" spans="1:4" s="2" customFormat="1" x14ac:dyDescent="0.25">
      <c r="A44" s="39"/>
      <c r="B44" s="39"/>
      <c r="C44" s="11"/>
      <c r="D44" s="11"/>
    </row>
    <row r="45" spans="1:4" s="2" customFormat="1" x14ac:dyDescent="0.25">
      <c r="A45" s="39"/>
      <c r="B45" s="39"/>
      <c r="C45" s="11"/>
      <c r="D45" s="11"/>
    </row>
    <row r="46" spans="1:4" s="2" customFormat="1" x14ac:dyDescent="0.25">
      <c r="A46" s="39"/>
      <c r="B46" s="39"/>
      <c r="C46" s="11"/>
      <c r="D46" s="11"/>
    </row>
    <row r="47" spans="1:4" s="2" customFormat="1" x14ac:dyDescent="0.25">
      <c r="A47" s="39"/>
      <c r="B47" s="39"/>
      <c r="C47" s="11"/>
      <c r="D47" s="11"/>
    </row>
    <row r="48" spans="1:4" s="2" customFormat="1" x14ac:dyDescent="0.25">
      <c r="A48" s="39"/>
      <c r="B48" s="39"/>
      <c r="C48" s="11"/>
      <c r="D48" s="11"/>
    </row>
  </sheetData>
  <sortState xmlns:xlrd2="http://schemas.microsoft.com/office/spreadsheetml/2017/richdata2" ref="A7:AG15">
    <sortCondition ref="AD7:AD15"/>
  </sortState>
  <mergeCells count="1">
    <mergeCell ref="AB1:AD1"/>
  </mergeCells>
  <phoneticPr fontId="0" type="noConversion"/>
  <pageMargins left="0.35433070866141736" right="0" top="0.47244094488188981" bottom="0.19685039370078741" header="0.19685039370078741" footer="0.19685039370078741"/>
  <pageSetup paperSize="9" scale="61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/>
    <pageSetUpPr fitToPage="1"/>
  </sheetPr>
  <dimension ref="A1:GR48"/>
  <sheetViews>
    <sheetView zoomScale="85" zoomScaleNormal="85" workbookViewId="0">
      <selection activeCell="G15" sqref="G15"/>
    </sheetView>
  </sheetViews>
  <sheetFormatPr baseColWidth="10" defaultRowHeight="12.5" outlineLevelCol="1" x14ac:dyDescent="0.25"/>
  <cols>
    <col min="1" max="1" width="18" style="40" customWidth="1"/>
    <col min="2" max="2" width="8.81640625" style="40" customWidth="1"/>
    <col min="3" max="4" width="7.453125" style="12" customWidth="1" outlineLevel="1"/>
    <col min="5" max="9" width="7.7265625" customWidth="1"/>
    <col min="10" max="10" width="7.7265625" hidden="1" customWidth="1" outlineLevel="1"/>
    <col min="11" max="11" width="7.7265625" customWidth="1" collapsed="1"/>
    <col min="12" max="12" width="7.7265625" customWidth="1"/>
    <col min="13" max="16" width="8.453125" customWidth="1"/>
    <col min="17" max="24" width="7.7265625" customWidth="1"/>
  </cols>
  <sheetData>
    <row r="1" spans="1:200" s="1" customFormat="1" ht="18" x14ac:dyDescent="0.4">
      <c r="A1" s="41" t="s">
        <v>183</v>
      </c>
      <c r="B1" s="41"/>
      <c r="C1" s="9"/>
      <c r="D1" s="9"/>
      <c r="G1" s="41"/>
      <c r="M1" s="93"/>
      <c r="U1" s="324" t="s">
        <v>195</v>
      </c>
      <c r="V1" s="324"/>
      <c r="W1" s="324"/>
      <c r="X1" s="324"/>
    </row>
    <row r="2" spans="1:200" s="1" customFormat="1" ht="9.75" customHeight="1" x14ac:dyDescent="0.35">
      <c r="A2" s="36"/>
      <c r="B2" s="36"/>
      <c r="C2" s="9"/>
      <c r="D2" s="9"/>
    </row>
    <row r="3" spans="1:200" s="5" customFormat="1" ht="5.25" customHeight="1" x14ac:dyDescent="0.35">
      <c r="A3" s="202"/>
      <c r="B3" s="202"/>
      <c r="C3" s="203"/>
      <c r="D3" s="203"/>
      <c r="E3" s="204"/>
      <c r="F3" s="204"/>
      <c r="G3" s="204"/>
      <c r="H3" s="204"/>
      <c r="I3" s="204"/>
      <c r="J3" s="204"/>
      <c r="K3" s="204"/>
      <c r="L3" s="204"/>
      <c r="M3" s="128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</row>
    <row r="4" spans="1:200" s="3" customFormat="1" ht="71.25" customHeight="1" x14ac:dyDescent="0.25">
      <c r="A4" s="129" t="s">
        <v>0</v>
      </c>
      <c r="B4" s="129" t="s">
        <v>44</v>
      </c>
      <c r="C4" s="130" t="s">
        <v>11</v>
      </c>
      <c r="D4" s="130" t="s">
        <v>193</v>
      </c>
      <c r="E4" s="131" t="s">
        <v>56</v>
      </c>
      <c r="F4" s="131" t="s">
        <v>57</v>
      </c>
      <c r="G4" s="131" t="s">
        <v>58</v>
      </c>
      <c r="H4" s="131" t="s">
        <v>59</v>
      </c>
      <c r="I4" s="131" t="s">
        <v>60</v>
      </c>
      <c r="J4" s="131" t="s">
        <v>30</v>
      </c>
      <c r="K4" s="131" t="s">
        <v>12</v>
      </c>
      <c r="L4" s="131" t="s">
        <v>32</v>
      </c>
      <c r="M4" s="131" t="s">
        <v>65</v>
      </c>
      <c r="N4" s="131" t="s">
        <v>196</v>
      </c>
      <c r="O4" s="131" t="s">
        <v>140</v>
      </c>
      <c r="P4" s="131" t="s">
        <v>91</v>
      </c>
      <c r="Q4" s="131" t="s">
        <v>63</v>
      </c>
      <c r="R4" s="131" t="s">
        <v>70</v>
      </c>
      <c r="S4" s="131" t="s">
        <v>92</v>
      </c>
      <c r="T4" s="131" t="s">
        <v>200</v>
      </c>
      <c r="U4" s="131" t="s">
        <v>31</v>
      </c>
      <c r="V4" s="131" t="s">
        <v>67</v>
      </c>
      <c r="W4" s="131" t="s">
        <v>68</v>
      </c>
      <c r="X4" s="132" t="s">
        <v>69</v>
      </c>
    </row>
    <row r="5" spans="1:200" s="4" customFormat="1" ht="79.5" customHeight="1" x14ac:dyDescent="0.25">
      <c r="A5" s="133"/>
      <c r="B5" s="133"/>
      <c r="C5" s="134"/>
      <c r="D5" s="134"/>
      <c r="E5" s="135" t="s">
        <v>103</v>
      </c>
      <c r="F5" s="135" t="s">
        <v>97</v>
      </c>
      <c r="G5" s="135" t="s">
        <v>104</v>
      </c>
      <c r="H5" s="135" t="s">
        <v>99</v>
      </c>
      <c r="I5" s="135" t="s">
        <v>100</v>
      </c>
      <c r="J5" s="135" t="s">
        <v>105</v>
      </c>
      <c r="K5" s="135" t="s">
        <v>96</v>
      </c>
      <c r="L5" s="135" t="s">
        <v>96</v>
      </c>
      <c r="M5" s="135" t="s">
        <v>127</v>
      </c>
      <c r="N5" s="135" t="s">
        <v>138</v>
      </c>
      <c r="O5" s="135" t="s">
        <v>138</v>
      </c>
      <c r="P5" s="135" t="s">
        <v>199</v>
      </c>
      <c r="Q5" s="135" t="s">
        <v>98</v>
      </c>
      <c r="R5" s="135" t="s">
        <v>107</v>
      </c>
      <c r="S5" s="135" t="s">
        <v>137</v>
      </c>
      <c r="T5" s="135" t="s">
        <v>137</v>
      </c>
      <c r="U5" s="135" t="s">
        <v>110</v>
      </c>
      <c r="V5" s="135" t="s">
        <v>109</v>
      </c>
      <c r="W5" s="135"/>
      <c r="X5" s="135"/>
    </row>
    <row r="6" spans="1:200" s="4" customFormat="1" ht="8.25" hidden="1" customHeight="1" x14ac:dyDescent="0.25">
      <c r="A6" s="37"/>
      <c r="B6" s="68"/>
      <c r="C6" s="10"/>
      <c r="D6" s="10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00" s="2" customFormat="1" ht="28.5" customHeight="1" x14ac:dyDescent="0.25">
      <c r="A7" s="287" t="s">
        <v>171</v>
      </c>
      <c r="B7" s="276" t="s">
        <v>177</v>
      </c>
      <c r="C7" s="276">
        <v>1</v>
      </c>
      <c r="D7" s="276">
        <v>5</v>
      </c>
      <c r="E7" s="288">
        <v>9</v>
      </c>
      <c r="F7" s="96">
        <v>8</v>
      </c>
      <c r="G7" s="96">
        <v>9</v>
      </c>
      <c r="H7" s="96">
        <v>8</v>
      </c>
      <c r="I7" s="96">
        <v>7.5</v>
      </c>
      <c r="J7" s="290"/>
      <c r="K7" s="96">
        <v>8</v>
      </c>
      <c r="L7" s="74">
        <v>8</v>
      </c>
      <c r="M7" s="96">
        <v>9</v>
      </c>
      <c r="N7" s="96">
        <v>8</v>
      </c>
      <c r="O7" s="96">
        <v>9</v>
      </c>
      <c r="P7" s="96">
        <v>9</v>
      </c>
      <c r="Q7" s="74">
        <v>6</v>
      </c>
      <c r="R7" s="96">
        <v>8</v>
      </c>
      <c r="S7" s="74">
        <v>7</v>
      </c>
      <c r="T7" s="96">
        <v>9</v>
      </c>
      <c r="U7" s="96">
        <v>9</v>
      </c>
      <c r="V7" s="96">
        <v>9</v>
      </c>
      <c r="W7" s="96">
        <f t="shared" ref="W7:W15" si="0">SUM(E7:V7)</f>
        <v>140.5</v>
      </c>
      <c r="X7" s="96">
        <v>1</v>
      </c>
    </row>
    <row r="8" spans="1:200" s="2" customFormat="1" ht="28.5" customHeight="1" x14ac:dyDescent="0.25">
      <c r="A8" s="287" t="s">
        <v>175</v>
      </c>
      <c r="B8" s="276" t="s">
        <v>180</v>
      </c>
      <c r="C8" s="276">
        <v>6</v>
      </c>
      <c r="D8" s="276">
        <v>9</v>
      </c>
      <c r="E8" s="288">
        <v>8</v>
      </c>
      <c r="F8" s="96">
        <v>9</v>
      </c>
      <c r="G8" s="96">
        <v>9</v>
      </c>
      <c r="H8" s="96">
        <v>8.5</v>
      </c>
      <c r="I8" s="96">
        <v>8.5</v>
      </c>
      <c r="J8" s="290"/>
      <c r="K8" s="96">
        <v>8</v>
      </c>
      <c r="L8" s="96">
        <v>9</v>
      </c>
      <c r="M8" s="96">
        <v>8.5</v>
      </c>
      <c r="N8" s="96">
        <v>9</v>
      </c>
      <c r="O8" s="74">
        <v>8</v>
      </c>
      <c r="P8" s="96">
        <v>9</v>
      </c>
      <c r="Q8" s="74">
        <v>7</v>
      </c>
      <c r="R8" s="96">
        <v>8</v>
      </c>
      <c r="S8" s="74">
        <v>6</v>
      </c>
      <c r="T8" s="74">
        <v>8</v>
      </c>
      <c r="U8" s="96">
        <v>8</v>
      </c>
      <c r="V8" s="96">
        <v>9</v>
      </c>
      <c r="W8" s="96">
        <f t="shared" si="0"/>
        <v>140.5</v>
      </c>
      <c r="X8" s="96">
        <v>1</v>
      </c>
    </row>
    <row r="9" spans="1:200" s="2" customFormat="1" ht="28.5" customHeight="1" x14ac:dyDescent="0.25">
      <c r="A9" s="287" t="s">
        <v>190</v>
      </c>
      <c r="B9" s="276" t="s">
        <v>179</v>
      </c>
      <c r="C9" s="276">
        <v>3</v>
      </c>
      <c r="D9" s="276">
        <v>2</v>
      </c>
      <c r="E9" s="288">
        <v>8</v>
      </c>
      <c r="F9" s="96">
        <v>9</v>
      </c>
      <c r="G9" s="96">
        <v>9</v>
      </c>
      <c r="H9" s="96">
        <v>8</v>
      </c>
      <c r="I9" s="74">
        <v>7</v>
      </c>
      <c r="J9" s="290"/>
      <c r="K9" s="96">
        <v>7.5</v>
      </c>
      <c r="L9" s="74">
        <v>8</v>
      </c>
      <c r="M9" s="96">
        <v>7.5</v>
      </c>
      <c r="N9" s="96">
        <v>8</v>
      </c>
      <c r="O9" s="96">
        <v>9</v>
      </c>
      <c r="P9" s="96">
        <v>9</v>
      </c>
      <c r="Q9" s="74">
        <v>6</v>
      </c>
      <c r="R9" s="96">
        <v>8</v>
      </c>
      <c r="S9" s="96">
        <v>8</v>
      </c>
      <c r="T9" s="74">
        <v>8</v>
      </c>
      <c r="U9" s="74">
        <v>7</v>
      </c>
      <c r="V9" s="96">
        <v>8</v>
      </c>
      <c r="W9" s="96">
        <f t="shared" si="0"/>
        <v>135</v>
      </c>
      <c r="X9" s="96">
        <v>3</v>
      </c>
    </row>
    <row r="10" spans="1:200" s="2" customFormat="1" ht="28.5" customHeight="1" x14ac:dyDescent="0.25">
      <c r="A10" s="287" t="s">
        <v>172</v>
      </c>
      <c r="B10" s="276" t="s">
        <v>178</v>
      </c>
      <c r="C10" s="276">
        <v>9</v>
      </c>
      <c r="D10" s="276">
        <v>6</v>
      </c>
      <c r="E10" s="288">
        <v>9</v>
      </c>
      <c r="F10" s="96">
        <v>7</v>
      </c>
      <c r="G10" s="96">
        <v>8</v>
      </c>
      <c r="H10" s="96">
        <v>8</v>
      </c>
      <c r="I10" s="96">
        <v>8.5</v>
      </c>
      <c r="J10" s="290"/>
      <c r="K10" s="74">
        <v>6.5</v>
      </c>
      <c r="L10" s="96">
        <v>9</v>
      </c>
      <c r="M10" s="96">
        <v>7.5</v>
      </c>
      <c r="N10" s="74">
        <v>7</v>
      </c>
      <c r="O10" s="96">
        <v>9</v>
      </c>
      <c r="P10" s="96">
        <v>8</v>
      </c>
      <c r="Q10" s="96">
        <v>8</v>
      </c>
      <c r="R10" s="74">
        <v>7</v>
      </c>
      <c r="S10" s="96">
        <v>8</v>
      </c>
      <c r="T10" s="74">
        <v>8</v>
      </c>
      <c r="U10" s="96">
        <v>8</v>
      </c>
      <c r="V10" s="96">
        <v>8</v>
      </c>
      <c r="W10" s="96">
        <f t="shared" si="0"/>
        <v>134.5</v>
      </c>
      <c r="X10" s="96">
        <v>3</v>
      </c>
    </row>
    <row r="11" spans="1:200" s="2" customFormat="1" ht="28.5" customHeight="1" x14ac:dyDescent="0.25">
      <c r="A11" s="287" t="s">
        <v>176</v>
      </c>
      <c r="B11" s="276" t="s">
        <v>180</v>
      </c>
      <c r="C11" s="276">
        <v>7</v>
      </c>
      <c r="D11" s="276">
        <v>8</v>
      </c>
      <c r="E11" s="288">
        <v>8</v>
      </c>
      <c r="F11" s="74">
        <v>7</v>
      </c>
      <c r="G11" s="74">
        <v>6</v>
      </c>
      <c r="H11" s="96">
        <v>7.5</v>
      </c>
      <c r="I11" s="96">
        <v>7.5</v>
      </c>
      <c r="J11" s="290"/>
      <c r="K11" s="96">
        <v>8.5</v>
      </c>
      <c r="L11" s="96">
        <v>9</v>
      </c>
      <c r="M11" s="74">
        <v>7</v>
      </c>
      <c r="N11" s="96">
        <v>8</v>
      </c>
      <c r="O11" s="96">
        <v>9</v>
      </c>
      <c r="P11" s="96">
        <v>9</v>
      </c>
      <c r="Q11" s="96">
        <v>8</v>
      </c>
      <c r="R11" s="96">
        <v>8</v>
      </c>
      <c r="S11" s="74">
        <v>7</v>
      </c>
      <c r="T11" s="96">
        <v>9</v>
      </c>
      <c r="U11" s="74">
        <v>7</v>
      </c>
      <c r="V11" s="96">
        <v>8</v>
      </c>
      <c r="W11" s="96">
        <f t="shared" si="0"/>
        <v>133.5</v>
      </c>
      <c r="X11" s="74">
        <v>5</v>
      </c>
    </row>
    <row r="12" spans="1:200" s="2" customFormat="1" ht="28.5" customHeight="1" x14ac:dyDescent="0.25">
      <c r="A12" s="287" t="s">
        <v>174</v>
      </c>
      <c r="B12" s="276" t="s">
        <v>180</v>
      </c>
      <c r="C12" s="276">
        <v>5</v>
      </c>
      <c r="D12" s="276">
        <v>4</v>
      </c>
      <c r="E12" s="289">
        <v>7</v>
      </c>
      <c r="F12" s="96">
        <v>8</v>
      </c>
      <c r="G12" s="74">
        <v>7</v>
      </c>
      <c r="H12" s="96">
        <v>8</v>
      </c>
      <c r="I12" s="96">
        <v>8</v>
      </c>
      <c r="J12" s="290"/>
      <c r="K12" s="96">
        <v>8.5</v>
      </c>
      <c r="L12" s="96">
        <v>9</v>
      </c>
      <c r="M12" s="74">
        <v>6</v>
      </c>
      <c r="N12" s="96">
        <v>9</v>
      </c>
      <c r="O12" s="96">
        <v>9</v>
      </c>
      <c r="P12" s="96">
        <v>9</v>
      </c>
      <c r="Q12" s="74">
        <v>7</v>
      </c>
      <c r="R12" s="96">
        <v>9</v>
      </c>
      <c r="S12" s="74">
        <v>6</v>
      </c>
      <c r="T12" s="96">
        <v>9</v>
      </c>
      <c r="U12" s="74">
        <v>5</v>
      </c>
      <c r="V12" s="96">
        <v>8</v>
      </c>
      <c r="W12" s="96">
        <f t="shared" si="0"/>
        <v>132.5</v>
      </c>
      <c r="X12" s="74">
        <v>6</v>
      </c>
    </row>
    <row r="13" spans="1:200" s="2" customFormat="1" ht="28.5" customHeight="1" x14ac:dyDescent="0.25">
      <c r="A13" s="287" t="s">
        <v>191</v>
      </c>
      <c r="B13" s="276" t="s">
        <v>179</v>
      </c>
      <c r="C13" s="276">
        <v>4</v>
      </c>
      <c r="D13" s="276">
        <v>3</v>
      </c>
      <c r="E13" s="288">
        <v>8</v>
      </c>
      <c r="F13" s="96">
        <v>8</v>
      </c>
      <c r="G13" s="96">
        <v>8</v>
      </c>
      <c r="H13" s="96">
        <v>8</v>
      </c>
      <c r="I13" s="96">
        <v>7.5</v>
      </c>
      <c r="J13" s="290"/>
      <c r="K13" s="74">
        <v>5.5</v>
      </c>
      <c r="L13" s="74">
        <v>8</v>
      </c>
      <c r="M13" s="96">
        <v>7.5</v>
      </c>
      <c r="N13" s="96">
        <v>8</v>
      </c>
      <c r="O13" s="74">
        <v>8</v>
      </c>
      <c r="P13" s="96">
        <v>9</v>
      </c>
      <c r="Q13" s="74">
        <v>7</v>
      </c>
      <c r="R13" s="96">
        <v>9</v>
      </c>
      <c r="S13" s="96">
        <v>8</v>
      </c>
      <c r="T13" s="74">
        <v>8</v>
      </c>
      <c r="U13" s="74">
        <v>6</v>
      </c>
      <c r="V13" s="74">
        <v>7</v>
      </c>
      <c r="W13" s="96">
        <f t="shared" si="0"/>
        <v>130.5</v>
      </c>
      <c r="X13" s="74">
        <v>7</v>
      </c>
    </row>
    <row r="14" spans="1:200" s="2" customFormat="1" ht="28.5" customHeight="1" x14ac:dyDescent="0.25">
      <c r="A14" s="287" t="s">
        <v>173</v>
      </c>
      <c r="B14" s="276" t="s">
        <v>178</v>
      </c>
      <c r="C14" s="276">
        <v>2</v>
      </c>
      <c r="D14" s="276">
        <v>1</v>
      </c>
      <c r="E14" s="288">
        <v>8</v>
      </c>
      <c r="F14" s="74">
        <v>6</v>
      </c>
      <c r="G14" s="74">
        <v>7</v>
      </c>
      <c r="H14" s="74">
        <v>6</v>
      </c>
      <c r="I14" s="96">
        <v>7.5</v>
      </c>
      <c r="J14" s="290"/>
      <c r="K14" s="96">
        <v>7.5</v>
      </c>
      <c r="L14" s="96">
        <v>9</v>
      </c>
      <c r="M14" s="96">
        <v>9</v>
      </c>
      <c r="N14" s="96">
        <v>8</v>
      </c>
      <c r="O14" s="74">
        <v>8</v>
      </c>
      <c r="P14" s="74">
        <v>7</v>
      </c>
      <c r="Q14" s="96">
        <v>9</v>
      </c>
      <c r="R14" s="96">
        <v>8</v>
      </c>
      <c r="S14" s="74">
        <v>7</v>
      </c>
      <c r="T14" s="96">
        <v>9</v>
      </c>
      <c r="U14" s="74">
        <v>6</v>
      </c>
      <c r="V14" s="74">
        <v>7</v>
      </c>
      <c r="W14" s="96">
        <f t="shared" si="0"/>
        <v>129</v>
      </c>
      <c r="X14" s="74">
        <v>8</v>
      </c>
    </row>
    <row r="15" spans="1:200" s="2" customFormat="1" ht="28.5" customHeight="1" x14ac:dyDescent="0.25">
      <c r="A15" s="287" t="s">
        <v>192</v>
      </c>
      <c r="B15" s="276" t="s">
        <v>189</v>
      </c>
      <c r="C15" s="276">
        <v>8</v>
      </c>
      <c r="D15" s="276">
        <v>7</v>
      </c>
      <c r="E15" s="288">
        <v>8</v>
      </c>
      <c r="F15" s="96">
        <v>8</v>
      </c>
      <c r="G15" s="96">
        <v>8</v>
      </c>
      <c r="H15" s="96">
        <v>8</v>
      </c>
      <c r="I15" s="96">
        <v>7.5</v>
      </c>
      <c r="J15" s="290"/>
      <c r="K15" s="96">
        <v>8</v>
      </c>
      <c r="L15" s="74">
        <v>8</v>
      </c>
      <c r="M15" s="96">
        <v>8</v>
      </c>
      <c r="N15" s="74">
        <v>7</v>
      </c>
      <c r="O15" s="74">
        <v>8</v>
      </c>
      <c r="P15" s="96">
        <v>9</v>
      </c>
      <c r="Q15" s="74">
        <v>7</v>
      </c>
      <c r="R15" s="74">
        <v>5</v>
      </c>
      <c r="S15" s="74">
        <v>5</v>
      </c>
      <c r="T15" s="96">
        <v>9</v>
      </c>
      <c r="U15" s="74">
        <v>7</v>
      </c>
      <c r="V15" s="74">
        <v>7</v>
      </c>
      <c r="W15" s="96">
        <f t="shared" si="0"/>
        <v>127.5</v>
      </c>
      <c r="X15" s="74">
        <v>9</v>
      </c>
    </row>
    <row r="16" spans="1:200" s="2" customFormat="1" ht="6.75" hidden="1" customHeight="1" x14ac:dyDescent="0.25">
      <c r="A16" s="38"/>
      <c r="B16" s="57"/>
      <c r="C16" s="7"/>
      <c r="D16" s="7"/>
      <c r="E16" s="7"/>
      <c r="F16" s="7"/>
      <c r="G16" s="7"/>
      <c r="H16" s="7"/>
      <c r="I16" s="7"/>
      <c r="J16" s="8">
        <v>8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96">
        <f t="shared" ref="W16" si="1">SUM(E16:V16)</f>
        <v>8</v>
      </c>
      <c r="X16" s="8"/>
    </row>
    <row r="17" spans="13:13" x14ac:dyDescent="0.25">
      <c r="M17" s="2"/>
    </row>
    <row r="18" spans="13:13" x14ac:dyDescent="0.25">
      <c r="M18" s="2"/>
    </row>
    <row r="19" spans="13:13" x14ac:dyDescent="0.25">
      <c r="M19" s="2"/>
    </row>
    <row r="20" spans="13:13" x14ac:dyDescent="0.25">
      <c r="M20" s="2"/>
    </row>
    <row r="21" spans="13:13" x14ac:dyDescent="0.25">
      <c r="M21" s="2"/>
    </row>
    <row r="22" spans="13:13" x14ac:dyDescent="0.25">
      <c r="M22" s="2"/>
    </row>
    <row r="23" spans="13:13" x14ac:dyDescent="0.25">
      <c r="M23" s="2"/>
    </row>
    <row r="24" spans="13:13" x14ac:dyDescent="0.25">
      <c r="M24" s="2"/>
    </row>
    <row r="25" spans="13:13" x14ac:dyDescent="0.25">
      <c r="M25" s="2"/>
    </row>
    <row r="26" spans="13:13" x14ac:dyDescent="0.25">
      <c r="M26" s="2"/>
    </row>
    <row r="27" spans="13:13" x14ac:dyDescent="0.25">
      <c r="M27" s="2"/>
    </row>
    <row r="28" spans="13:13" x14ac:dyDescent="0.25">
      <c r="M28" s="2"/>
    </row>
    <row r="29" spans="13:13" x14ac:dyDescent="0.25">
      <c r="M29" s="2"/>
    </row>
    <row r="30" spans="13:13" x14ac:dyDescent="0.25">
      <c r="M30" s="2"/>
    </row>
    <row r="31" spans="13:13" x14ac:dyDescent="0.25">
      <c r="M31" s="2"/>
    </row>
    <row r="32" spans="13:13" x14ac:dyDescent="0.25">
      <c r="M32" s="2"/>
    </row>
    <row r="33" spans="13:13" x14ac:dyDescent="0.25">
      <c r="M33" s="2"/>
    </row>
    <row r="34" spans="13:13" x14ac:dyDescent="0.25">
      <c r="M34" s="2"/>
    </row>
    <row r="35" spans="13:13" x14ac:dyDescent="0.25">
      <c r="M35" s="2"/>
    </row>
    <row r="36" spans="13:13" x14ac:dyDescent="0.25">
      <c r="M36" s="2"/>
    </row>
    <row r="37" spans="13:13" x14ac:dyDescent="0.25">
      <c r="M37" s="2"/>
    </row>
    <row r="38" spans="13:13" x14ac:dyDescent="0.25">
      <c r="M38" s="2"/>
    </row>
    <row r="39" spans="13:13" x14ac:dyDescent="0.25">
      <c r="M39" s="2"/>
    </row>
    <row r="40" spans="13:13" x14ac:dyDescent="0.25">
      <c r="M40" s="2"/>
    </row>
    <row r="41" spans="13:13" x14ac:dyDescent="0.25">
      <c r="M41" s="2"/>
    </row>
    <row r="42" spans="13:13" x14ac:dyDescent="0.25">
      <c r="M42" s="2"/>
    </row>
    <row r="43" spans="13:13" x14ac:dyDescent="0.25">
      <c r="M43" s="2"/>
    </row>
    <row r="44" spans="13:13" x14ac:dyDescent="0.25">
      <c r="M44" s="2"/>
    </row>
    <row r="45" spans="13:13" x14ac:dyDescent="0.25">
      <c r="M45" s="2"/>
    </row>
    <row r="46" spans="13:13" x14ac:dyDescent="0.25">
      <c r="M46" s="2"/>
    </row>
    <row r="47" spans="13:13" x14ac:dyDescent="0.25">
      <c r="M47" s="2"/>
    </row>
    <row r="48" spans="13:13" x14ac:dyDescent="0.25">
      <c r="M48" s="2"/>
    </row>
  </sheetData>
  <sortState xmlns:xlrd2="http://schemas.microsoft.com/office/spreadsheetml/2017/richdata2" ref="A7:GR15">
    <sortCondition ref="X7:X15"/>
  </sortState>
  <mergeCells count="1">
    <mergeCell ref="U1:X1"/>
  </mergeCells>
  <pageMargins left="0.27559055118110237" right="0" top="0.19685039370078741" bottom="0.19685039370078741" header="0.19685039370078741" footer="0.31496062992125984"/>
  <pageSetup paperSize="9" scale="76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/>
  </sheetPr>
  <dimension ref="A1:Q44"/>
  <sheetViews>
    <sheetView workbookViewId="0">
      <selection activeCell="L26" sqref="L26"/>
    </sheetView>
  </sheetViews>
  <sheetFormatPr baseColWidth="10" defaultRowHeight="12.5" outlineLevelCol="1" x14ac:dyDescent="0.25"/>
  <cols>
    <col min="1" max="1" width="17.81640625" customWidth="1"/>
    <col min="2" max="2" width="10.81640625" customWidth="1"/>
    <col min="3" max="4" width="8.26953125" customWidth="1" outlineLevel="1"/>
    <col min="5" max="14" width="8.7265625" customWidth="1"/>
    <col min="15" max="15" width="8.26953125" customWidth="1"/>
    <col min="16" max="16" width="7.81640625" customWidth="1"/>
    <col min="17" max="17" width="7.26953125" customWidth="1"/>
  </cols>
  <sheetData>
    <row r="1" spans="1:17" s="21" customFormat="1" ht="15.5" x14ac:dyDescent="0.35">
      <c r="A1" s="1" t="s">
        <v>184</v>
      </c>
      <c r="B1" s="1"/>
      <c r="C1" s="1"/>
      <c r="D1" s="1"/>
    </row>
    <row r="2" spans="1:17" s="21" customFormat="1" ht="23.25" customHeight="1" x14ac:dyDescent="0.35">
      <c r="P2" s="325">
        <v>43810</v>
      </c>
      <c r="Q2" s="326"/>
    </row>
    <row r="3" spans="1:17" s="21" customFormat="1" ht="7.5" customHeight="1" x14ac:dyDescent="0.35">
      <c r="A3" s="136"/>
      <c r="B3" s="136"/>
      <c r="C3" s="136"/>
      <c r="D3" s="136"/>
      <c r="E3" s="328" t="s">
        <v>47</v>
      </c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30"/>
    </row>
    <row r="4" spans="1:17" s="42" customFormat="1" ht="42.75" customHeight="1" x14ac:dyDescent="0.25">
      <c r="A4" s="137" t="s">
        <v>14</v>
      </c>
      <c r="B4" s="137" t="s">
        <v>44</v>
      </c>
      <c r="C4" s="137" t="s">
        <v>11</v>
      </c>
      <c r="D4" s="137" t="s">
        <v>193</v>
      </c>
      <c r="E4" s="331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3"/>
    </row>
    <row r="5" spans="1:17" s="43" customFormat="1" ht="45" customHeight="1" x14ac:dyDescent="0.25">
      <c r="A5" s="138"/>
      <c r="B5" s="139"/>
      <c r="C5" s="139"/>
      <c r="D5" s="139"/>
      <c r="E5" s="140">
        <v>1</v>
      </c>
      <c r="F5" s="141">
        <v>2</v>
      </c>
      <c r="G5" s="140">
        <v>3</v>
      </c>
      <c r="H5" s="142">
        <v>4</v>
      </c>
      <c r="I5" s="140">
        <v>5</v>
      </c>
      <c r="J5" s="142">
        <v>6</v>
      </c>
      <c r="K5" s="140">
        <v>7</v>
      </c>
      <c r="L5" s="142">
        <v>8</v>
      </c>
      <c r="M5" s="140">
        <v>9</v>
      </c>
      <c r="N5" s="140">
        <v>10</v>
      </c>
      <c r="O5" s="143" t="s">
        <v>117</v>
      </c>
      <c r="P5" s="143" t="s">
        <v>79</v>
      </c>
      <c r="Q5" s="143" t="s">
        <v>80</v>
      </c>
    </row>
    <row r="6" spans="1:17" s="77" customFormat="1" ht="28.5" customHeight="1" x14ac:dyDescent="0.25">
      <c r="A6" s="287" t="s">
        <v>173</v>
      </c>
      <c r="B6" s="276" t="s">
        <v>178</v>
      </c>
      <c r="C6" s="276">
        <v>2</v>
      </c>
      <c r="D6" s="276">
        <v>1</v>
      </c>
      <c r="E6" s="97">
        <v>16</v>
      </c>
      <c r="F6" s="97">
        <v>15</v>
      </c>
      <c r="G6" s="97">
        <v>12.5</v>
      </c>
      <c r="H6" s="97">
        <v>22</v>
      </c>
      <c r="I6" s="97">
        <v>20</v>
      </c>
      <c r="J6" s="97">
        <v>15.5</v>
      </c>
      <c r="K6" s="97">
        <v>15.5</v>
      </c>
      <c r="L6" s="97">
        <v>16</v>
      </c>
      <c r="M6" s="97">
        <v>20</v>
      </c>
      <c r="N6" s="97">
        <v>17</v>
      </c>
      <c r="O6" s="99">
        <f t="shared" ref="O6:O14" si="0">AVERAGE(E6:N6)</f>
        <v>16.95</v>
      </c>
      <c r="P6" s="76">
        <f t="shared" ref="P6:P14" si="1">MIN(E6:N6)</f>
        <v>12.5</v>
      </c>
      <c r="Q6" s="76">
        <f t="shared" ref="Q6:Q14" si="2">MAX(E6:N6)</f>
        <v>22</v>
      </c>
    </row>
    <row r="7" spans="1:17" s="77" customFormat="1" ht="28.5" customHeight="1" x14ac:dyDescent="0.25">
      <c r="A7" s="287" t="s">
        <v>190</v>
      </c>
      <c r="B7" s="276" t="s">
        <v>179</v>
      </c>
      <c r="C7" s="276">
        <v>3</v>
      </c>
      <c r="D7" s="276">
        <v>2</v>
      </c>
      <c r="E7" s="97">
        <v>16</v>
      </c>
      <c r="F7" s="208">
        <v>18</v>
      </c>
      <c r="G7" s="97">
        <v>16</v>
      </c>
      <c r="H7" s="97">
        <v>17.5</v>
      </c>
      <c r="I7" s="97">
        <v>17</v>
      </c>
      <c r="J7" s="97">
        <v>16</v>
      </c>
      <c r="K7" s="97">
        <v>19.5</v>
      </c>
      <c r="L7" s="97">
        <v>18.5</v>
      </c>
      <c r="M7" s="97">
        <v>14.5</v>
      </c>
      <c r="N7" s="97">
        <v>15</v>
      </c>
      <c r="O7" s="99">
        <f t="shared" si="0"/>
        <v>16.8</v>
      </c>
      <c r="P7" s="76">
        <f t="shared" si="1"/>
        <v>14.5</v>
      </c>
      <c r="Q7" s="76">
        <f t="shared" si="2"/>
        <v>19.5</v>
      </c>
    </row>
    <row r="8" spans="1:17" s="77" customFormat="1" ht="28.5" customHeight="1" x14ac:dyDescent="0.25">
      <c r="A8" s="287" t="s">
        <v>191</v>
      </c>
      <c r="B8" s="276" t="s">
        <v>179</v>
      </c>
      <c r="C8" s="276">
        <v>4</v>
      </c>
      <c r="D8" s="276">
        <v>3</v>
      </c>
      <c r="E8" s="97">
        <v>18</v>
      </c>
      <c r="F8" s="97">
        <v>14</v>
      </c>
      <c r="G8" s="97">
        <v>14.5</v>
      </c>
      <c r="H8" s="97">
        <v>15</v>
      </c>
      <c r="I8" s="97">
        <v>20</v>
      </c>
      <c r="J8" s="97">
        <v>21</v>
      </c>
      <c r="K8" s="97">
        <v>18</v>
      </c>
      <c r="L8" s="97">
        <v>16.5</v>
      </c>
      <c r="M8" s="77">
        <v>13.5</v>
      </c>
      <c r="N8" s="97">
        <v>18</v>
      </c>
      <c r="O8" s="99">
        <f t="shared" si="0"/>
        <v>16.850000000000001</v>
      </c>
      <c r="P8" s="76">
        <f t="shared" si="1"/>
        <v>13.5</v>
      </c>
      <c r="Q8" s="76">
        <f t="shared" si="2"/>
        <v>21</v>
      </c>
    </row>
    <row r="9" spans="1:17" s="77" customFormat="1" ht="28.5" customHeight="1" x14ac:dyDescent="0.25">
      <c r="A9" s="287" t="s">
        <v>174</v>
      </c>
      <c r="B9" s="276" t="s">
        <v>180</v>
      </c>
      <c r="C9" s="276">
        <v>5</v>
      </c>
      <c r="D9" s="276">
        <v>4</v>
      </c>
      <c r="E9" s="97">
        <v>13.5</v>
      </c>
      <c r="F9" s="97">
        <v>12.5</v>
      </c>
      <c r="G9" s="97">
        <v>20</v>
      </c>
      <c r="H9" s="97">
        <v>12</v>
      </c>
      <c r="I9" s="97">
        <v>17.5</v>
      </c>
      <c r="J9" s="97">
        <v>18.5</v>
      </c>
      <c r="K9" s="97">
        <v>14.5</v>
      </c>
      <c r="L9" s="97">
        <v>18.5</v>
      </c>
      <c r="M9" s="97">
        <v>16</v>
      </c>
      <c r="N9" s="97">
        <v>19</v>
      </c>
      <c r="O9" s="99">
        <f t="shared" si="0"/>
        <v>16.2</v>
      </c>
      <c r="P9" s="76">
        <f t="shared" si="1"/>
        <v>12</v>
      </c>
      <c r="Q9" s="76">
        <f t="shared" si="2"/>
        <v>20</v>
      </c>
    </row>
    <row r="10" spans="1:17" s="77" customFormat="1" ht="28.5" customHeight="1" x14ac:dyDescent="0.25">
      <c r="A10" s="287" t="s">
        <v>171</v>
      </c>
      <c r="B10" s="276" t="s">
        <v>177</v>
      </c>
      <c r="C10" s="276">
        <v>1</v>
      </c>
      <c r="D10" s="276">
        <v>5</v>
      </c>
      <c r="E10" s="97">
        <v>18.5</v>
      </c>
      <c r="F10" s="97">
        <v>15</v>
      </c>
      <c r="G10" s="97">
        <v>16</v>
      </c>
      <c r="H10" s="97">
        <v>16</v>
      </c>
      <c r="I10" s="97">
        <v>18</v>
      </c>
      <c r="J10" s="208">
        <v>14.5</v>
      </c>
      <c r="K10" s="97">
        <v>15.5</v>
      </c>
      <c r="L10" s="97">
        <v>20.5</v>
      </c>
      <c r="M10" s="97">
        <v>21</v>
      </c>
      <c r="N10" s="97">
        <v>20.5</v>
      </c>
      <c r="O10" s="99">
        <f t="shared" si="0"/>
        <v>17.55</v>
      </c>
      <c r="P10" s="76">
        <f t="shared" si="1"/>
        <v>14.5</v>
      </c>
      <c r="Q10" s="76">
        <f t="shared" si="2"/>
        <v>21</v>
      </c>
    </row>
    <row r="11" spans="1:17" s="77" customFormat="1" ht="28.5" customHeight="1" x14ac:dyDescent="0.25">
      <c r="A11" s="287" t="s">
        <v>172</v>
      </c>
      <c r="B11" s="276" t="s">
        <v>178</v>
      </c>
      <c r="C11" s="276">
        <v>9</v>
      </c>
      <c r="D11" s="276">
        <v>6</v>
      </c>
      <c r="E11" s="97">
        <v>19.5</v>
      </c>
      <c r="F11" s="208">
        <v>21.5</v>
      </c>
      <c r="G11" s="97">
        <v>22</v>
      </c>
      <c r="H11" s="97">
        <v>17</v>
      </c>
      <c r="I11" s="97">
        <v>19.5</v>
      </c>
      <c r="J11" s="281">
        <v>15.5</v>
      </c>
      <c r="K11" s="97">
        <v>14.5</v>
      </c>
      <c r="L11" s="97">
        <v>13.5</v>
      </c>
      <c r="M11" s="97">
        <v>20</v>
      </c>
      <c r="N11" s="97">
        <v>20</v>
      </c>
      <c r="O11" s="99">
        <f t="shared" si="0"/>
        <v>18.3</v>
      </c>
      <c r="P11" s="76">
        <f t="shared" si="1"/>
        <v>13.5</v>
      </c>
      <c r="Q11" s="76">
        <f t="shared" si="2"/>
        <v>22</v>
      </c>
    </row>
    <row r="12" spans="1:17" s="77" customFormat="1" ht="28.5" customHeight="1" x14ac:dyDescent="0.25">
      <c r="A12" s="287" t="s">
        <v>192</v>
      </c>
      <c r="B12" s="276" t="s">
        <v>189</v>
      </c>
      <c r="C12" s="276">
        <v>8</v>
      </c>
      <c r="D12" s="276">
        <v>7</v>
      </c>
      <c r="E12" s="97">
        <v>13.5</v>
      </c>
      <c r="F12" s="97">
        <v>18.5</v>
      </c>
      <c r="G12" s="97">
        <v>14.5</v>
      </c>
      <c r="H12" s="97">
        <v>14</v>
      </c>
      <c r="I12" s="97">
        <v>15</v>
      </c>
      <c r="J12" s="97">
        <v>18.5</v>
      </c>
      <c r="K12" s="97">
        <v>17</v>
      </c>
      <c r="L12" s="97">
        <v>20</v>
      </c>
      <c r="M12" s="97">
        <v>16.5</v>
      </c>
      <c r="N12" s="97">
        <v>18</v>
      </c>
      <c r="O12" s="99">
        <f t="shared" si="0"/>
        <v>16.55</v>
      </c>
      <c r="P12" s="76">
        <f t="shared" si="1"/>
        <v>13.5</v>
      </c>
      <c r="Q12" s="76">
        <f t="shared" si="2"/>
        <v>20</v>
      </c>
    </row>
    <row r="13" spans="1:17" s="77" customFormat="1" ht="28.5" customHeight="1" x14ac:dyDescent="0.25">
      <c r="A13" s="287" t="s">
        <v>176</v>
      </c>
      <c r="B13" s="276" t="s">
        <v>180</v>
      </c>
      <c r="C13" s="276">
        <v>7</v>
      </c>
      <c r="D13" s="276">
        <v>8</v>
      </c>
      <c r="E13" s="97">
        <v>15.5</v>
      </c>
      <c r="F13" s="97">
        <v>17</v>
      </c>
      <c r="G13" s="97">
        <v>20.5</v>
      </c>
      <c r="H13" s="97">
        <v>17.5</v>
      </c>
      <c r="I13" s="97">
        <v>14.5</v>
      </c>
      <c r="J13" s="97">
        <v>19</v>
      </c>
      <c r="K13" s="97">
        <v>13</v>
      </c>
      <c r="L13" s="281">
        <v>14</v>
      </c>
      <c r="M13" s="97">
        <v>18</v>
      </c>
      <c r="N13" s="97">
        <v>16.5</v>
      </c>
      <c r="O13" s="99">
        <f t="shared" si="0"/>
        <v>16.55</v>
      </c>
      <c r="P13" s="76">
        <f t="shared" si="1"/>
        <v>13</v>
      </c>
      <c r="Q13" s="76">
        <f t="shared" si="2"/>
        <v>20.5</v>
      </c>
    </row>
    <row r="14" spans="1:17" s="77" customFormat="1" ht="28.5" customHeight="1" x14ac:dyDescent="0.25">
      <c r="A14" s="287" t="s">
        <v>175</v>
      </c>
      <c r="B14" s="276" t="s">
        <v>180</v>
      </c>
      <c r="C14" s="276">
        <v>6</v>
      </c>
      <c r="D14" s="276">
        <v>9</v>
      </c>
      <c r="E14" s="97">
        <v>19</v>
      </c>
      <c r="F14" s="97">
        <v>15</v>
      </c>
      <c r="G14" s="97">
        <v>20.5</v>
      </c>
      <c r="H14" s="97">
        <v>17</v>
      </c>
      <c r="I14" s="97">
        <v>21</v>
      </c>
      <c r="J14" s="97">
        <v>18</v>
      </c>
      <c r="K14" s="97">
        <v>14.5</v>
      </c>
      <c r="L14" s="97">
        <v>16.5</v>
      </c>
      <c r="M14" s="97">
        <v>16</v>
      </c>
      <c r="N14" s="97">
        <v>16</v>
      </c>
      <c r="O14" s="99">
        <f t="shared" si="0"/>
        <v>17.350000000000001</v>
      </c>
      <c r="P14" s="76">
        <f t="shared" si="1"/>
        <v>14.5</v>
      </c>
      <c r="Q14" s="76">
        <f t="shared" si="2"/>
        <v>21</v>
      </c>
    </row>
    <row r="15" spans="1:17" s="32" customFormat="1" ht="18" customHeight="1" x14ac:dyDescent="0.25">
      <c r="A15" s="98" t="s">
        <v>21</v>
      </c>
      <c r="B15" s="71"/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99">
        <f>AVERAGE(O6:O14)</f>
        <v>17.011111111111109</v>
      </c>
      <c r="P15" s="76">
        <f>AVERAGE(P6:P14)</f>
        <v>13.5</v>
      </c>
      <c r="Q15" s="76">
        <f>AVERAGE(Q6:Q14)</f>
        <v>20.777777777777779</v>
      </c>
    </row>
    <row r="16" spans="1:17" s="32" customFormat="1" ht="12.75" customHeight="1" x14ac:dyDescent="0.25">
      <c r="E16" s="327"/>
      <c r="F16" s="327"/>
      <c r="G16" s="327"/>
      <c r="H16" s="327"/>
    </row>
    <row r="17" spans="5:8" s="32" customFormat="1" ht="12.75" customHeight="1" x14ac:dyDescent="0.25">
      <c r="E17" s="327"/>
      <c r="F17" s="327"/>
      <c r="G17" s="327"/>
      <c r="H17" s="327"/>
    </row>
    <row r="18" spans="5:8" s="32" customFormat="1" x14ac:dyDescent="0.25"/>
    <row r="19" spans="5:8" s="32" customFormat="1" x14ac:dyDescent="0.25"/>
    <row r="20" spans="5:8" s="32" customFormat="1" x14ac:dyDescent="0.25"/>
    <row r="21" spans="5:8" s="32" customFormat="1" x14ac:dyDescent="0.25"/>
    <row r="22" spans="5:8" s="32" customFormat="1" x14ac:dyDescent="0.25"/>
    <row r="23" spans="5:8" s="32" customFormat="1" x14ac:dyDescent="0.25"/>
    <row r="24" spans="5:8" s="32" customFormat="1" x14ac:dyDescent="0.25"/>
    <row r="25" spans="5:8" s="32" customFormat="1" x14ac:dyDescent="0.25"/>
    <row r="26" spans="5:8" s="32" customFormat="1" x14ac:dyDescent="0.25"/>
    <row r="27" spans="5:8" s="32" customFormat="1" x14ac:dyDescent="0.25"/>
    <row r="28" spans="5:8" s="32" customFormat="1" x14ac:dyDescent="0.25"/>
    <row r="29" spans="5:8" s="32" customFormat="1" x14ac:dyDescent="0.25"/>
    <row r="30" spans="5:8" s="32" customFormat="1" x14ac:dyDescent="0.25"/>
    <row r="31" spans="5:8" s="32" customFormat="1" x14ac:dyDescent="0.25"/>
    <row r="32" spans="5:8" s="32" customFormat="1" x14ac:dyDescent="0.25"/>
    <row r="33" s="32" customFormat="1" x14ac:dyDescent="0.25"/>
    <row r="34" s="32" customFormat="1" x14ac:dyDescent="0.25"/>
    <row r="35" s="32" customFormat="1" x14ac:dyDescent="0.25"/>
    <row r="36" s="32" customFormat="1" x14ac:dyDescent="0.25"/>
    <row r="37" s="32" customFormat="1" x14ac:dyDescent="0.25"/>
    <row r="38" s="32" customFormat="1" x14ac:dyDescent="0.25"/>
    <row r="39" s="32" customFormat="1" x14ac:dyDescent="0.25"/>
    <row r="40" s="32" customFormat="1" x14ac:dyDescent="0.25"/>
    <row r="41" s="32" customFormat="1" x14ac:dyDescent="0.25"/>
    <row r="42" s="32" customFormat="1" x14ac:dyDescent="0.25"/>
    <row r="43" s="32" customFormat="1" x14ac:dyDescent="0.25"/>
    <row r="44" s="32" customFormat="1" x14ac:dyDescent="0.25"/>
  </sheetData>
  <sortState xmlns:xlrd2="http://schemas.microsoft.com/office/spreadsheetml/2017/richdata2" ref="A6:S14">
    <sortCondition ref="D6:D14"/>
  </sortState>
  <mergeCells count="4">
    <mergeCell ref="P2:Q2"/>
    <mergeCell ref="E16:H16"/>
    <mergeCell ref="E17:H17"/>
    <mergeCell ref="E3:Q4"/>
  </mergeCells>
  <phoneticPr fontId="0" type="noConversion"/>
  <pageMargins left="0.55118110236220474" right="0.27559055118110237" top="0.15748031496062992" bottom="0.19685039370078741" header="0.15748031496062992" footer="0.19685039370078741"/>
  <pageSetup paperSize="9" scale="85" fitToWidth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/>
  </sheetPr>
  <dimension ref="A1:Q44"/>
  <sheetViews>
    <sheetView topLeftCell="A4" zoomScale="89" zoomScaleNormal="89" workbookViewId="0">
      <selection activeCell="W26" sqref="W26"/>
    </sheetView>
  </sheetViews>
  <sheetFormatPr baseColWidth="10" defaultRowHeight="12.5" outlineLevelCol="1" x14ac:dyDescent="0.25"/>
  <cols>
    <col min="1" max="1" width="17.81640625" customWidth="1"/>
    <col min="2" max="2" width="10.81640625" customWidth="1"/>
    <col min="3" max="4" width="8.26953125" customWidth="1" outlineLevel="1"/>
    <col min="5" max="14" width="8.7265625" customWidth="1"/>
    <col min="15" max="15" width="8.1796875" customWidth="1"/>
    <col min="16" max="16" width="8.26953125" customWidth="1"/>
    <col min="17" max="17" width="7.26953125" customWidth="1"/>
  </cols>
  <sheetData>
    <row r="1" spans="1:17" s="21" customFormat="1" ht="15.5" x14ac:dyDescent="0.35">
      <c r="A1" s="1" t="s">
        <v>185</v>
      </c>
      <c r="B1" s="1"/>
      <c r="C1" s="1"/>
      <c r="D1" s="1"/>
      <c r="E1" s="1"/>
    </row>
    <row r="2" spans="1:17" s="21" customFormat="1" ht="23.25" customHeight="1" x14ac:dyDescent="0.35">
      <c r="P2" s="325">
        <v>43810</v>
      </c>
      <c r="Q2" s="326"/>
    </row>
    <row r="3" spans="1:17" s="21" customFormat="1" ht="7.5" customHeight="1" x14ac:dyDescent="0.35">
      <c r="A3" s="136"/>
      <c r="B3" s="136"/>
      <c r="C3" s="136"/>
      <c r="D3" s="136"/>
      <c r="E3" s="328" t="s">
        <v>46</v>
      </c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9"/>
      <c r="Q3" s="330"/>
    </row>
    <row r="4" spans="1:17" s="42" customFormat="1" ht="42.75" customHeight="1" x14ac:dyDescent="0.25">
      <c r="A4" s="137" t="s">
        <v>14</v>
      </c>
      <c r="B4" s="137" t="s">
        <v>44</v>
      </c>
      <c r="C4" s="137" t="s">
        <v>11</v>
      </c>
      <c r="D4" s="137" t="s">
        <v>193</v>
      </c>
      <c r="E4" s="331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3"/>
    </row>
    <row r="5" spans="1:17" s="43" customFormat="1" ht="45" customHeight="1" x14ac:dyDescent="0.25">
      <c r="A5" s="138"/>
      <c r="B5" s="139"/>
      <c r="C5" s="139"/>
      <c r="D5" s="139"/>
      <c r="E5" s="140">
        <v>1</v>
      </c>
      <c r="F5" s="141">
        <v>2</v>
      </c>
      <c r="G5" s="140">
        <v>3</v>
      </c>
      <c r="H5" s="142">
        <v>4</v>
      </c>
      <c r="I5" s="140">
        <v>5</v>
      </c>
      <c r="J5" s="142">
        <v>6</v>
      </c>
      <c r="K5" s="140">
        <v>7</v>
      </c>
      <c r="L5" s="142">
        <v>8</v>
      </c>
      <c r="M5" s="140">
        <v>9</v>
      </c>
      <c r="N5" s="140">
        <v>10</v>
      </c>
      <c r="O5" s="143" t="s">
        <v>117</v>
      </c>
      <c r="P5" s="143" t="s">
        <v>79</v>
      </c>
      <c r="Q5" s="143" t="s">
        <v>80</v>
      </c>
    </row>
    <row r="6" spans="1:17" s="77" customFormat="1" ht="28.5" customHeight="1" x14ac:dyDescent="0.25">
      <c r="A6" s="287" t="s">
        <v>173</v>
      </c>
      <c r="B6" s="276" t="s">
        <v>178</v>
      </c>
      <c r="C6" s="276">
        <v>2</v>
      </c>
      <c r="D6" s="276">
        <v>1</v>
      </c>
      <c r="E6" s="97">
        <v>3.3</v>
      </c>
      <c r="F6" s="97">
        <v>3.2</v>
      </c>
      <c r="G6" s="97">
        <v>3.1</v>
      </c>
      <c r="H6" s="97">
        <v>2.6</v>
      </c>
      <c r="I6" s="97">
        <v>2.8</v>
      </c>
      <c r="J6" s="97">
        <v>3.8</v>
      </c>
      <c r="K6" s="97">
        <v>3.1</v>
      </c>
      <c r="L6" s="97">
        <v>3.5</v>
      </c>
      <c r="M6" s="97">
        <v>3.2</v>
      </c>
      <c r="N6" s="97">
        <v>2.1</v>
      </c>
      <c r="O6" s="76">
        <f t="shared" ref="O6:O13" si="0">AVERAGE(E6:N6)</f>
        <v>3.0700000000000003</v>
      </c>
      <c r="P6" s="76">
        <f t="shared" ref="P6:P13" si="1">MIN(E6:N6)</f>
        <v>2.1</v>
      </c>
      <c r="Q6" s="76">
        <f t="shared" ref="Q6:Q13" si="2">MAX(E6:N6)</f>
        <v>3.8</v>
      </c>
    </row>
    <row r="7" spans="1:17" s="77" customFormat="1" ht="28.5" customHeight="1" x14ac:dyDescent="0.25">
      <c r="A7" s="287" t="s">
        <v>190</v>
      </c>
      <c r="B7" s="276" t="s">
        <v>179</v>
      </c>
      <c r="C7" s="276">
        <v>3</v>
      </c>
      <c r="D7" s="276">
        <v>2</v>
      </c>
      <c r="E7" s="97">
        <v>2.9</v>
      </c>
      <c r="F7" s="97">
        <v>3</v>
      </c>
      <c r="G7" s="97">
        <v>2.8</v>
      </c>
      <c r="H7" s="97">
        <v>3.1</v>
      </c>
      <c r="I7" s="97">
        <v>2.6</v>
      </c>
      <c r="J7" s="97">
        <v>3.2</v>
      </c>
      <c r="K7" s="97">
        <v>3</v>
      </c>
      <c r="L7" s="97">
        <v>3.2</v>
      </c>
      <c r="M7" s="97">
        <v>3.1</v>
      </c>
      <c r="N7" s="97">
        <v>3.7</v>
      </c>
      <c r="O7" s="76">
        <f t="shared" si="0"/>
        <v>3.0599999999999996</v>
      </c>
      <c r="P7" s="76">
        <f t="shared" si="1"/>
        <v>2.6</v>
      </c>
      <c r="Q7" s="76">
        <f t="shared" si="2"/>
        <v>3.7</v>
      </c>
    </row>
    <row r="8" spans="1:17" s="77" customFormat="1" ht="28.5" customHeight="1" x14ac:dyDescent="0.25">
      <c r="A8" s="287" t="s">
        <v>191</v>
      </c>
      <c r="B8" s="276" t="s">
        <v>179</v>
      </c>
      <c r="C8" s="276">
        <v>4</v>
      </c>
      <c r="D8" s="276">
        <v>3</v>
      </c>
      <c r="E8" s="97">
        <v>4.0999999999999996</v>
      </c>
      <c r="F8" s="97">
        <v>3.2</v>
      </c>
      <c r="G8" s="97">
        <v>2.9</v>
      </c>
      <c r="H8" s="97">
        <v>3.1</v>
      </c>
      <c r="I8" s="97">
        <v>3.2</v>
      </c>
      <c r="J8" s="97">
        <v>3.2</v>
      </c>
      <c r="K8" s="97">
        <v>2.8</v>
      </c>
      <c r="L8" s="97">
        <v>3</v>
      </c>
      <c r="M8" s="97">
        <v>3.5</v>
      </c>
      <c r="N8" s="97">
        <v>3.1</v>
      </c>
      <c r="O8" s="76">
        <f t="shared" si="0"/>
        <v>3.21</v>
      </c>
      <c r="P8" s="76">
        <f t="shared" si="1"/>
        <v>2.8</v>
      </c>
      <c r="Q8" s="76">
        <f t="shared" si="2"/>
        <v>4.0999999999999996</v>
      </c>
    </row>
    <row r="9" spans="1:17" s="77" customFormat="1" ht="28.5" customHeight="1" x14ac:dyDescent="0.25">
      <c r="A9" s="287" t="s">
        <v>174</v>
      </c>
      <c r="B9" s="276" t="s">
        <v>180</v>
      </c>
      <c r="C9" s="276">
        <v>5</v>
      </c>
      <c r="D9" s="276">
        <v>4</v>
      </c>
      <c r="E9" s="208">
        <v>2.6</v>
      </c>
      <c r="F9" s="97">
        <v>2.1</v>
      </c>
      <c r="G9" s="97">
        <v>3.6</v>
      </c>
      <c r="H9" s="97">
        <v>2.5</v>
      </c>
      <c r="I9" s="97">
        <v>3.2</v>
      </c>
      <c r="J9" s="97">
        <v>2.7</v>
      </c>
      <c r="K9" s="97">
        <v>2.5</v>
      </c>
      <c r="L9" s="97">
        <v>3.7</v>
      </c>
      <c r="M9" s="97">
        <v>2.2999999999999998</v>
      </c>
      <c r="N9" s="97">
        <v>2.8</v>
      </c>
      <c r="O9" s="76">
        <f t="shared" si="0"/>
        <v>2.8</v>
      </c>
      <c r="P9" s="76">
        <f t="shared" si="1"/>
        <v>2.1</v>
      </c>
      <c r="Q9" s="76">
        <f t="shared" si="2"/>
        <v>3.7</v>
      </c>
    </row>
    <row r="10" spans="1:17" s="77" customFormat="1" ht="28.5" customHeight="1" x14ac:dyDescent="0.25">
      <c r="A10" s="287" t="s">
        <v>171</v>
      </c>
      <c r="B10" s="276" t="s">
        <v>177</v>
      </c>
      <c r="C10" s="276">
        <v>1</v>
      </c>
      <c r="D10" s="276">
        <v>5</v>
      </c>
      <c r="E10" s="97">
        <v>2.9</v>
      </c>
      <c r="F10" s="97">
        <v>2.8</v>
      </c>
      <c r="G10" s="97">
        <v>2.9</v>
      </c>
      <c r="H10" s="97">
        <v>2.9</v>
      </c>
      <c r="I10" s="97">
        <v>3</v>
      </c>
      <c r="J10" s="97">
        <v>2.4</v>
      </c>
      <c r="K10" s="97">
        <v>2.9</v>
      </c>
      <c r="L10" s="97">
        <v>3.7</v>
      </c>
      <c r="M10" s="97">
        <v>4.0999999999999996</v>
      </c>
      <c r="N10" s="97">
        <v>4</v>
      </c>
      <c r="O10" s="76">
        <f t="shared" si="0"/>
        <v>3.1599999999999993</v>
      </c>
      <c r="P10" s="76">
        <f t="shared" si="1"/>
        <v>2.4</v>
      </c>
      <c r="Q10" s="76">
        <f t="shared" si="2"/>
        <v>4.0999999999999996</v>
      </c>
    </row>
    <row r="11" spans="1:17" s="77" customFormat="1" ht="28.5" customHeight="1" x14ac:dyDescent="0.25">
      <c r="A11" s="287" t="s">
        <v>172</v>
      </c>
      <c r="B11" s="276" t="s">
        <v>178</v>
      </c>
      <c r="C11" s="276">
        <v>9</v>
      </c>
      <c r="D11" s="276">
        <v>6</v>
      </c>
      <c r="E11" s="97">
        <v>3.6</v>
      </c>
      <c r="F11" s="97">
        <v>2.9</v>
      </c>
      <c r="G11" s="97">
        <v>3.1</v>
      </c>
      <c r="H11" s="97">
        <v>3.4</v>
      </c>
      <c r="I11" s="97">
        <v>3.7</v>
      </c>
      <c r="J11" s="97">
        <v>2.9</v>
      </c>
      <c r="K11" s="97">
        <v>3</v>
      </c>
      <c r="L11" s="97">
        <v>2.6</v>
      </c>
      <c r="M11" s="97">
        <v>3.2</v>
      </c>
      <c r="N11" s="97">
        <v>3.4</v>
      </c>
      <c r="O11" s="76">
        <f t="shared" si="0"/>
        <v>3.1799999999999997</v>
      </c>
      <c r="P11" s="76">
        <f t="shared" si="1"/>
        <v>2.6</v>
      </c>
      <c r="Q11" s="76">
        <f t="shared" si="2"/>
        <v>3.7</v>
      </c>
    </row>
    <row r="12" spans="1:17" s="77" customFormat="1" ht="28.5" customHeight="1" x14ac:dyDescent="0.25">
      <c r="A12" s="287" t="s">
        <v>192</v>
      </c>
      <c r="B12" s="276" t="s">
        <v>189</v>
      </c>
      <c r="C12" s="276">
        <v>8</v>
      </c>
      <c r="D12" s="276">
        <v>7</v>
      </c>
      <c r="E12" s="97">
        <v>2.5</v>
      </c>
      <c r="F12" s="97">
        <v>2.9</v>
      </c>
      <c r="G12" s="208">
        <v>2.7</v>
      </c>
      <c r="H12" s="97">
        <v>2.7</v>
      </c>
      <c r="I12" s="97">
        <v>2.2999999999999998</v>
      </c>
      <c r="J12" s="97">
        <v>2.9</v>
      </c>
      <c r="K12" s="97">
        <v>3.2</v>
      </c>
      <c r="L12" s="97">
        <v>2.6</v>
      </c>
      <c r="M12" s="97">
        <v>2.9</v>
      </c>
      <c r="N12" s="97">
        <v>3</v>
      </c>
      <c r="O12" s="76">
        <f t="shared" si="0"/>
        <v>2.77</v>
      </c>
      <c r="P12" s="76">
        <f t="shared" si="1"/>
        <v>2.2999999999999998</v>
      </c>
      <c r="Q12" s="76">
        <f t="shared" si="2"/>
        <v>3.2</v>
      </c>
    </row>
    <row r="13" spans="1:17" s="77" customFormat="1" ht="28.5" customHeight="1" x14ac:dyDescent="0.25">
      <c r="A13" s="287" t="s">
        <v>176</v>
      </c>
      <c r="B13" s="276" t="s">
        <v>180</v>
      </c>
      <c r="C13" s="276">
        <v>7</v>
      </c>
      <c r="D13" s="276">
        <v>8</v>
      </c>
      <c r="E13" s="97">
        <v>3.2</v>
      </c>
      <c r="F13" s="97">
        <v>2.9</v>
      </c>
      <c r="G13" s="97">
        <v>3.7</v>
      </c>
      <c r="H13" s="97">
        <v>2.6</v>
      </c>
      <c r="I13" s="97">
        <v>3.3</v>
      </c>
      <c r="J13" s="97">
        <v>3.2</v>
      </c>
      <c r="K13" s="97">
        <v>3.2</v>
      </c>
      <c r="L13" s="97">
        <v>2.2000000000000002</v>
      </c>
      <c r="M13" s="97">
        <v>3.2</v>
      </c>
      <c r="N13" s="97">
        <v>3.1</v>
      </c>
      <c r="O13" s="76">
        <f t="shared" si="0"/>
        <v>3.0599999999999996</v>
      </c>
      <c r="P13" s="76">
        <f t="shared" si="1"/>
        <v>2.2000000000000002</v>
      </c>
      <c r="Q13" s="76">
        <f t="shared" si="2"/>
        <v>3.7</v>
      </c>
    </row>
    <row r="14" spans="1:17" s="77" customFormat="1" ht="28.5" customHeight="1" x14ac:dyDescent="0.25">
      <c r="A14" s="287" t="s">
        <v>175</v>
      </c>
      <c r="B14" s="276" t="s">
        <v>180</v>
      </c>
      <c r="C14" s="276">
        <v>6</v>
      </c>
      <c r="D14" s="276">
        <v>9</v>
      </c>
      <c r="E14" s="97">
        <v>2.9</v>
      </c>
      <c r="F14" s="97">
        <v>3.2</v>
      </c>
      <c r="G14" s="97">
        <v>3.2</v>
      </c>
      <c r="H14" s="97">
        <v>3.2</v>
      </c>
      <c r="I14" s="97">
        <v>3.5</v>
      </c>
      <c r="J14" s="97">
        <v>2.8</v>
      </c>
      <c r="K14" s="97">
        <v>3</v>
      </c>
      <c r="L14" s="97">
        <v>3.2</v>
      </c>
      <c r="M14" s="97">
        <v>3</v>
      </c>
      <c r="N14" s="97">
        <v>2.8</v>
      </c>
      <c r="O14" s="76">
        <f t="shared" ref="O14" si="3">AVERAGE(E14:N14)</f>
        <v>3.08</v>
      </c>
      <c r="P14" s="76">
        <f t="shared" ref="P14" si="4">MIN(E14:N14)</f>
        <v>2.8</v>
      </c>
      <c r="Q14" s="76">
        <f t="shared" ref="Q14" si="5">MAX(E14:N14)</f>
        <v>3.5</v>
      </c>
    </row>
    <row r="15" spans="1:17" s="32" customFormat="1" ht="18" customHeight="1" x14ac:dyDescent="0.25">
      <c r="A15" s="211" t="s">
        <v>21</v>
      </c>
      <c r="B15" s="71"/>
      <c r="C15" s="72"/>
      <c r="D15" s="72"/>
      <c r="E15" s="334"/>
      <c r="F15" s="334"/>
      <c r="G15" s="334"/>
      <c r="H15" s="334"/>
      <c r="I15" s="334"/>
      <c r="J15" s="334"/>
      <c r="K15" s="334"/>
      <c r="L15" s="334"/>
      <c r="M15" s="334"/>
      <c r="N15" s="334"/>
      <c r="O15" s="76">
        <f>AVERAGE(O6:O14)</f>
        <v>3.0433333333333334</v>
      </c>
      <c r="P15" s="76">
        <f>AVERAGE(P6:P14)</f>
        <v>2.4333333333333331</v>
      </c>
      <c r="Q15" s="76">
        <f>AVERAGE(Q6:Q14)</f>
        <v>3.7222222222222223</v>
      </c>
    </row>
    <row r="16" spans="1:17" s="32" customFormat="1" ht="12.75" customHeight="1" x14ac:dyDescent="0.25">
      <c r="E16" s="327"/>
      <c r="F16" s="327"/>
      <c r="G16" s="327"/>
      <c r="H16" s="327"/>
    </row>
    <row r="17" spans="5:8" s="32" customFormat="1" ht="12.75" customHeight="1" x14ac:dyDescent="0.25">
      <c r="E17" s="327"/>
      <c r="F17" s="327"/>
      <c r="G17" s="327"/>
      <c r="H17" s="327"/>
    </row>
    <row r="18" spans="5:8" s="32" customFormat="1" x14ac:dyDescent="0.25"/>
    <row r="19" spans="5:8" s="32" customFormat="1" x14ac:dyDescent="0.25"/>
    <row r="20" spans="5:8" s="32" customFormat="1" x14ac:dyDescent="0.25"/>
    <row r="21" spans="5:8" s="32" customFormat="1" x14ac:dyDescent="0.25"/>
    <row r="22" spans="5:8" s="32" customFormat="1" x14ac:dyDescent="0.25"/>
    <row r="23" spans="5:8" s="32" customFormat="1" x14ac:dyDescent="0.25"/>
    <row r="24" spans="5:8" s="32" customFormat="1" x14ac:dyDescent="0.25"/>
    <row r="25" spans="5:8" s="32" customFormat="1" x14ac:dyDescent="0.25"/>
    <row r="26" spans="5:8" s="32" customFormat="1" x14ac:dyDescent="0.25"/>
    <row r="27" spans="5:8" s="32" customFormat="1" x14ac:dyDescent="0.25"/>
    <row r="28" spans="5:8" s="32" customFormat="1" x14ac:dyDescent="0.25"/>
    <row r="29" spans="5:8" s="32" customFormat="1" x14ac:dyDescent="0.25"/>
    <row r="30" spans="5:8" s="32" customFormat="1" x14ac:dyDescent="0.25"/>
    <row r="31" spans="5:8" s="32" customFormat="1" x14ac:dyDescent="0.25"/>
    <row r="32" spans="5:8" s="32" customFormat="1" x14ac:dyDescent="0.25"/>
    <row r="33" s="32" customFormat="1" x14ac:dyDescent="0.25"/>
    <row r="34" s="32" customFormat="1" x14ac:dyDescent="0.25"/>
    <row r="35" s="32" customFormat="1" x14ac:dyDescent="0.25"/>
    <row r="36" s="32" customFormat="1" x14ac:dyDescent="0.25"/>
    <row r="37" s="32" customFormat="1" x14ac:dyDescent="0.25"/>
    <row r="38" s="32" customFormat="1" x14ac:dyDescent="0.25"/>
    <row r="39" s="32" customFormat="1" x14ac:dyDescent="0.25"/>
    <row r="40" s="32" customFormat="1" x14ac:dyDescent="0.25"/>
    <row r="41" s="32" customFormat="1" x14ac:dyDescent="0.25"/>
    <row r="42" s="32" customFormat="1" x14ac:dyDescent="0.25"/>
    <row r="43" s="32" customFormat="1" x14ac:dyDescent="0.25"/>
    <row r="44" s="32" customFormat="1" x14ac:dyDescent="0.25"/>
  </sheetData>
  <sortState xmlns:xlrd2="http://schemas.microsoft.com/office/spreadsheetml/2017/richdata2" ref="A6:P16">
    <sortCondition ref="A6:A16"/>
  </sortState>
  <mergeCells count="5">
    <mergeCell ref="E3:Q4"/>
    <mergeCell ref="E15:N15"/>
    <mergeCell ref="E16:H16"/>
    <mergeCell ref="E17:H17"/>
    <mergeCell ref="P2:Q2"/>
  </mergeCells>
  <pageMargins left="0.55118110236220474" right="0.27559055118110237" top="0.15748031496062992" bottom="0.19685039370078741" header="0.15748031496062992" footer="0.19685039370078741"/>
  <pageSetup paperSize="9" scale="85" fitToWidth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</sheetPr>
  <dimension ref="A1:P61"/>
  <sheetViews>
    <sheetView workbookViewId="0">
      <selection activeCell="R7" sqref="R7"/>
    </sheetView>
  </sheetViews>
  <sheetFormatPr baseColWidth="10" defaultRowHeight="12.5" outlineLevelCol="1" x14ac:dyDescent="0.25"/>
  <cols>
    <col min="1" max="1" width="18.26953125" style="29" customWidth="1"/>
    <col min="2" max="2" width="8.81640625" style="29" bestFit="1" customWidth="1"/>
    <col min="3" max="4" width="8.26953125" style="30" customWidth="1" outlineLevel="1"/>
    <col min="5" max="5" width="12.54296875" customWidth="1"/>
    <col min="6" max="6" width="11.26953125" style="31" customWidth="1"/>
    <col min="7" max="8" width="12.54296875" style="31" customWidth="1"/>
    <col min="9" max="9" width="13.81640625" style="31" customWidth="1"/>
    <col min="10" max="10" width="16.453125" style="35" customWidth="1"/>
    <col min="11" max="13" width="11.26953125" customWidth="1"/>
    <col min="14" max="14" width="12.26953125" customWidth="1"/>
    <col min="15" max="16" width="11.26953125" customWidth="1"/>
  </cols>
  <sheetData>
    <row r="1" spans="1:16" s="15" customFormat="1" ht="24" customHeight="1" x14ac:dyDescent="0.25">
      <c r="A1" s="13" t="s">
        <v>170</v>
      </c>
      <c r="B1" s="13"/>
      <c r="C1" s="14"/>
      <c r="D1" s="14"/>
      <c r="F1" s="16"/>
      <c r="G1" s="16"/>
      <c r="H1" s="16"/>
      <c r="I1" s="16"/>
      <c r="J1" s="33"/>
    </row>
    <row r="2" spans="1:16" s="19" customFormat="1" ht="13.5" customHeight="1" x14ac:dyDescent="0.25">
      <c r="A2" s="17"/>
      <c r="B2" s="17"/>
      <c r="C2" s="18"/>
      <c r="D2" s="18"/>
      <c r="F2" s="20"/>
      <c r="G2" s="20"/>
      <c r="H2" s="20"/>
      <c r="I2" s="20"/>
      <c r="J2" s="34"/>
    </row>
    <row r="3" spans="1:16" s="21" customFormat="1" ht="6.75" customHeight="1" x14ac:dyDescent="0.35">
      <c r="A3" s="144"/>
      <c r="B3" s="144"/>
      <c r="C3" s="145"/>
      <c r="D3" s="145"/>
      <c r="E3" s="136"/>
      <c r="F3" s="146"/>
      <c r="G3" s="147"/>
      <c r="H3" s="148"/>
      <c r="I3" s="148"/>
      <c r="J3" s="149"/>
      <c r="K3" s="150" t="s">
        <v>2</v>
      </c>
      <c r="L3" s="340"/>
      <c r="M3" s="341"/>
      <c r="N3" s="341"/>
      <c r="O3" s="341"/>
      <c r="P3" s="342"/>
    </row>
    <row r="4" spans="1:16" s="22" customFormat="1" ht="143.25" customHeight="1" thickBot="1" x14ac:dyDescent="0.3">
      <c r="A4" s="151" t="s">
        <v>0</v>
      </c>
      <c r="B4" s="151" t="s">
        <v>13</v>
      </c>
      <c r="C4" s="152" t="s">
        <v>11</v>
      </c>
      <c r="D4" s="152" t="s">
        <v>193</v>
      </c>
      <c r="E4" s="153" t="s">
        <v>121</v>
      </c>
      <c r="F4" s="346" t="s">
        <v>4</v>
      </c>
      <c r="G4" s="347"/>
      <c r="H4" s="348"/>
      <c r="I4" s="107" t="s">
        <v>113</v>
      </c>
      <c r="J4" s="154" t="s">
        <v>114</v>
      </c>
      <c r="K4" s="155" t="s">
        <v>95</v>
      </c>
      <c r="L4" s="343" t="s">
        <v>5</v>
      </c>
      <c r="M4" s="344"/>
      <c r="N4" s="344"/>
      <c r="O4" s="344"/>
      <c r="P4" s="345"/>
    </row>
    <row r="5" spans="1:16" s="22" customFormat="1" ht="5.25" customHeight="1" x14ac:dyDescent="0.25">
      <c r="A5" s="156"/>
      <c r="B5" s="156"/>
      <c r="C5" s="157"/>
      <c r="D5" s="157"/>
      <c r="E5" s="158"/>
      <c r="F5" s="159"/>
      <c r="G5" s="159"/>
      <c r="H5" s="160"/>
      <c r="I5" s="161"/>
      <c r="J5" s="162"/>
      <c r="K5" s="163"/>
      <c r="L5" s="164"/>
      <c r="M5" s="165"/>
      <c r="N5" s="166"/>
      <c r="O5" s="167"/>
      <c r="P5" s="167"/>
    </row>
    <row r="6" spans="1:16" s="22" customFormat="1" ht="52.5" customHeight="1" x14ac:dyDescent="0.25">
      <c r="A6" s="168"/>
      <c r="B6" s="168"/>
      <c r="C6" s="169"/>
      <c r="D6" s="169"/>
      <c r="E6" s="170"/>
      <c r="F6" s="171" t="s">
        <v>210</v>
      </c>
      <c r="G6" s="171" t="s">
        <v>206</v>
      </c>
      <c r="H6" s="172" t="s">
        <v>115</v>
      </c>
      <c r="I6" s="173"/>
      <c r="J6" s="174"/>
      <c r="K6" s="175"/>
      <c r="L6" s="176" t="s">
        <v>6</v>
      </c>
      <c r="M6" s="335" t="s">
        <v>7</v>
      </c>
      <c r="N6" s="336"/>
      <c r="O6" s="177" t="s">
        <v>8</v>
      </c>
      <c r="P6" s="178" t="s">
        <v>93</v>
      </c>
    </row>
    <row r="7" spans="1:16" s="23" customFormat="1" ht="42" customHeight="1" x14ac:dyDescent="0.25">
      <c r="A7" s="179"/>
      <c r="B7" s="179"/>
      <c r="C7" s="180"/>
      <c r="D7" s="180"/>
      <c r="E7" s="181"/>
      <c r="F7" s="182"/>
      <c r="G7" s="183"/>
      <c r="H7" s="184"/>
      <c r="I7" s="185"/>
      <c r="J7" s="186"/>
      <c r="K7" s="187"/>
      <c r="L7" s="113"/>
      <c r="M7" s="188" t="s">
        <v>9</v>
      </c>
      <c r="N7" s="189" t="s">
        <v>10</v>
      </c>
      <c r="O7" s="190"/>
      <c r="P7" s="191"/>
    </row>
    <row r="8" spans="1:16" s="24" customFormat="1" ht="29.25" customHeight="1" x14ac:dyDescent="0.25">
      <c r="A8" s="287" t="s">
        <v>175</v>
      </c>
      <c r="B8" s="276" t="s">
        <v>180</v>
      </c>
      <c r="C8" s="276">
        <v>6</v>
      </c>
      <c r="D8" s="276">
        <v>9</v>
      </c>
      <c r="E8" s="303">
        <v>777.33333333333337</v>
      </c>
      <c r="F8" s="305">
        <v>1.0772545398584006</v>
      </c>
      <c r="G8" s="305">
        <v>57.031736154324825</v>
      </c>
      <c r="H8" s="306">
        <f t="shared" ref="H8:H16" si="0">G8+F8</f>
        <v>58.108990694183227</v>
      </c>
      <c r="I8" s="307">
        <v>912.33333333333337</v>
      </c>
      <c r="J8" s="303">
        <f t="shared" ref="J8:J16" si="1">I8-((H8*I8)/100)</f>
        <v>382.18564156673506</v>
      </c>
      <c r="K8" s="90">
        <v>17.350000000000001</v>
      </c>
      <c r="L8" s="304">
        <v>2</v>
      </c>
      <c r="M8" s="96">
        <v>1</v>
      </c>
      <c r="N8" s="96">
        <v>1</v>
      </c>
      <c r="O8" s="277">
        <f t="shared" ref="O8:O16" si="2">L8+M8+N8</f>
        <v>4</v>
      </c>
      <c r="P8" s="308">
        <v>1</v>
      </c>
    </row>
    <row r="9" spans="1:16" s="24" customFormat="1" ht="29.25" customHeight="1" x14ac:dyDescent="0.25">
      <c r="A9" s="287" t="s">
        <v>171</v>
      </c>
      <c r="B9" s="276" t="s">
        <v>177</v>
      </c>
      <c r="C9" s="276">
        <v>1</v>
      </c>
      <c r="D9" s="276">
        <v>5</v>
      </c>
      <c r="E9" s="303">
        <v>704.33333333333348</v>
      </c>
      <c r="F9" s="88">
        <v>1.6985138004246174</v>
      </c>
      <c r="G9" s="305">
        <v>58.387329013678908</v>
      </c>
      <c r="H9" s="306">
        <f t="shared" si="0"/>
        <v>60.085842814103529</v>
      </c>
      <c r="I9" s="100">
        <v>823.66666666666663</v>
      </c>
      <c r="J9" s="303">
        <f t="shared" si="1"/>
        <v>328.75960802116731</v>
      </c>
      <c r="K9" s="90">
        <v>17.55</v>
      </c>
      <c r="L9" s="304">
        <v>3</v>
      </c>
      <c r="M9" s="96">
        <v>1</v>
      </c>
      <c r="N9" s="96">
        <v>1</v>
      </c>
      <c r="O9" s="277">
        <f t="shared" si="2"/>
        <v>5</v>
      </c>
      <c r="P9" s="308">
        <v>2</v>
      </c>
    </row>
    <row r="10" spans="1:16" s="24" customFormat="1" ht="29.25" customHeight="1" x14ac:dyDescent="0.25">
      <c r="A10" s="287" t="s">
        <v>191</v>
      </c>
      <c r="B10" s="276" t="s">
        <v>179</v>
      </c>
      <c r="C10" s="276">
        <v>4</v>
      </c>
      <c r="D10" s="276">
        <v>3</v>
      </c>
      <c r="E10" s="86">
        <v>550.33333333333326</v>
      </c>
      <c r="F10" s="305">
        <v>0.55341271172228457</v>
      </c>
      <c r="G10" s="88">
        <v>64.68802698145025</v>
      </c>
      <c r="H10" s="89">
        <f t="shared" si="0"/>
        <v>65.241439693172538</v>
      </c>
      <c r="I10" s="100">
        <v>819</v>
      </c>
      <c r="J10" s="303">
        <f t="shared" si="1"/>
        <v>284.67260891291687</v>
      </c>
      <c r="K10" s="90">
        <v>16.850000000000001</v>
      </c>
      <c r="L10" s="304">
        <v>4</v>
      </c>
      <c r="M10" s="96">
        <v>4</v>
      </c>
      <c r="N10" s="96">
        <v>3</v>
      </c>
      <c r="O10" s="277">
        <f t="shared" si="2"/>
        <v>11</v>
      </c>
      <c r="P10" s="308">
        <v>3</v>
      </c>
    </row>
    <row r="11" spans="1:16" s="24" customFormat="1" ht="29.25" customHeight="1" x14ac:dyDescent="0.25">
      <c r="A11" s="287" t="s">
        <v>172</v>
      </c>
      <c r="B11" s="276" t="s">
        <v>178</v>
      </c>
      <c r="C11" s="276">
        <v>9</v>
      </c>
      <c r="D11" s="276">
        <v>6</v>
      </c>
      <c r="E11" s="86">
        <v>582.66666666666663</v>
      </c>
      <c r="F11" s="305">
        <v>0.89416355064214437</v>
      </c>
      <c r="G11" s="88">
        <v>63.812335958005249</v>
      </c>
      <c r="H11" s="89">
        <f t="shared" si="0"/>
        <v>64.706499508647397</v>
      </c>
      <c r="I11" s="100">
        <v>742</v>
      </c>
      <c r="J11" s="86">
        <f t="shared" si="1"/>
        <v>261.87777364583627</v>
      </c>
      <c r="K11" s="90">
        <v>18.3</v>
      </c>
      <c r="L11" s="91">
        <v>6</v>
      </c>
      <c r="M11" s="96">
        <v>4</v>
      </c>
      <c r="N11" s="96">
        <v>3</v>
      </c>
      <c r="O11" s="277">
        <f t="shared" si="2"/>
        <v>13</v>
      </c>
      <c r="P11" s="92">
        <v>4</v>
      </c>
    </row>
    <row r="12" spans="1:16" s="24" customFormat="1" ht="29.25" customHeight="1" x14ac:dyDescent="0.25">
      <c r="A12" s="287" t="s">
        <v>190</v>
      </c>
      <c r="B12" s="276" t="s">
        <v>179</v>
      </c>
      <c r="C12" s="276">
        <v>3</v>
      </c>
      <c r="D12" s="276">
        <v>2</v>
      </c>
      <c r="E12" s="86">
        <v>621.66666666666663</v>
      </c>
      <c r="F12" s="88">
        <v>1.9343986543313805</v>
      </c>
      <c r="G12" s="88">
        <v>66.758147512864483</v>
      </c>
      <c r="H12" s="89">
        <f t="shared" si="0"/>
        <v>68.692546167195857</v>
      </c>
      <c r="I12" s="100">
        <v>844.33333333333337</v>
      </c>
      <c r="J12" s="86">
        <f t="shared" si="1"/>
        <v>264.33926852830962</v>
      </c>
      <c r="K12" s="90">
        <v>16.8</v>
      </c>
      <c r="L12" s="91">
        <v>5</v>
      </c>
      <c r="M12" s="96">
        <v>3</v>
      </c>
      <c r="N12" s="74">
        <v>5</v>
      </c>
      <c r="O12" s="277">
        <f t="shared" si="2"/>
        <v>13</v>
      </c>
      <c r="P12" s="92">
        <v>5</v>
      </c>
    </row>
    <row r="13" spans="1:16" s="24" customFormat="1" ht="29.25" customHeight="1" x14ac:dyDescent="0.25">
      <c r="A13" s="287" t="s">
        <v>176</v>
      </c>
      <c r="B13" s="276" t="s">
        <v>180</v>
      </c>
      <c r="C13" s="276">
        <v>7</v>
      </c>
      <c r="D13" s="276">
        <v>8</v>
      </c>
      <c r="E13" s="303">
        <v>723.66666666666663</v>
      </c>
      <c r="F13" s="88">
        <v>1.8637992831541077</v>
      </c>
      <c r="G13" s="305">
        <v>54.41928414901389</v>
      </c>
      <c r="H13" s="306">
        <f t="shared" si="0"/>
        <v>56.283083432167999</v>
      </c>
      <c r="I13" s="307">
        <v>937.33333333333337</v>
      </c>
      <c r="J13" s="303">
        <f t="shared" si="1"/>
        <v>409.77323129581191</v>
      </c>
      <c r="K13" s="90">
        <v>16.55</v>
      </c>
      <c r="L13" s="304">
        <v>1</v>
      </c>
      <c r="M13" s="74">
        <v>6</v>
      </c>
      <c r="N13" s="74">
        <v>7</v>
      </c>
      <c r="O13" s="277">
        <f t="shared" si="2"/>
        <v>14</v>
      </c>
      <c r="P13" s="92">
        <v>6</v>
      </c>
    </row>
    <row r="14" spans="1:16" s="24" customFormat="1" ht="29.25" customHeight="1" x14ac:dyDescent="0.25">
      <c r="A14" s="287" t="s">
        <v>174</v>
      </c>
      <c r="B14" s="276" t="s">
        <v>180</v>
      </c>
      <c r="C14" s="276">
        <v>5</v>
      </c>
      <c r="D14" s="276">
        <v>4</v>
      </c>
      <c r="E14" s="86">
        <v>495.00000000000006</v>
      </c>
      <c r="F14" s="88">
        <v>2.4563480319621345</v>
      </c>
      <c r="G14" s="88">
        <v>68.325242718446617</v>
      </c>
      <c r="H14" s="89">
        <f t="shared" si="0"/>
        <v>70.781590750408753</v>
      </c>
      <c r="I14" s="100">
        <v>783.33333333333337</v>
      </c>
      <c r="J14" s="86">
        <f t="shared" si="1"/>
        <v>228.87753912179812</v>
      </c>
      <c r="K14" s="90">
        <v>16.2</v>
      </c>
      <c r="L14" s="91">
        <v>8</v>
      </c>
      <c r="M14" s="74">
        <v>8</v>
      </c>
      <c r="N14" s="74">
        <v>5</v>
      </c>
      <c r="O14" s="277">
        <f t="shared" si="2"/>
        <v>21</v>
      </c>
      <c r="P14" s="92">
        <v>7</v>
      </c>
    </row>
    <row r="15" spans="1:16" s="24" customFormat="1" ht="29.25" customHeight="1" x14ac:dyDescent="0.25">
      <c r="A15" s="287" t="s">
        <v>173</v>
      </c>
      <c r="B15" s="276" t="s">
        <v>178</v>
      </c>
      <c r="C15" s="276">
        <v>2</v>
      </c>
      <c r="D15" s="276">
        <v>1</v>
      </c>
      <c r="E15" s="86">
        <v>494.33333333333331</v>
      </c>
      <c r="F15" s="305">
        <v>0.71174377224200291</v>
      </c>
      <c r="G15" s="305">
        <v>59.068100358422932</v>
      </c>
      <c r="H15" s="306">
        <f t="shared" si="0"/>
        <v>59.779844130664934</v>
      </c>
      <c r="I15" s="100">
        <v>616.66666666666663</v>
      </c>
      <c r="J15" s="86">
        <f t="shared" si="1"/>
        <v>248.02429452756621</v>
      </c>
      <c r="K15" s="90">
        <v>16.95</v>
      </c>
      <c r="L15" s="91">
        <v>7</v>
      </c>
      <c r="M15" s="74">
        <v>6</v>
      </c>
      <c r="N15" s="74">
        <v>8</v>
      </c>
      <c r="O15" s="277">
        <f t="shared" si="2"/>
        <v>21</v>
      </c>
      <c r="P15" s="92">
        <v>8</v>
      </c>
    </row>
    <row r="16" spans="1:16" s="24" customFormat="1" ht="29.25" customHeight="1" thickBot="1" x14ac:dyDescent="0.3">
      <c r="A16" s="287" t="s">
        <v>192</v>
      </c>
      <c r="B16" s="276" t="s">
        <v>189</v>
      </c>
      <c r="C16" s="276">
        <v>8</v>
      </c>
      <c r="D16" s="276">
        <v>7</v>
      </c>
      <c r="E16" s="303">
        <v>690.66666666666686</v>
      </c>
      <c r="F16" s="88">
        <v>2.7394741680455872</v>
      </c>
      <c r="G16" s="88">
        <v>81.096408317580341</v>
      </c>
      <c r="H16" s="89">
        <f t="shared" si="0"/>
        <v>83.83588248562593</v>
      </c>
      <c r="I16" s="307">
        <v>917.33333333333348</v>
      </c>
      <c r="J16" s="86">
        <f t="shared" si="1"/>
        <v>148.27883799852486</v>
      </c>
      <c r="K16" s="90">
        <v>16.55</v>
      </c>
      <c r="L16" s="91">
        <v>9</v>
      </c>
      <c r="M16" s="74">
        <v>9</v>
      </c>
      <c r="N16" s="74">
        <v>9</v>
      </c>
      <c r="O16" s="277">
        <f t="shared" si="2"/>
        <v>27</v>
      </c>
      <c r="P16" s="92">
        <v>9</v>
      </c>
    </row>
    <row r="17" spans="1:16" s="24" customFormat="1" ht="13" thickBot="1" x14ac:dyDescent="0.3">
      <c r="A17" s="73" t="s">
        <v>21</v>
      </c>
      <c r="B17" s="65"/>
      <c r="C17" s="66"/>
      <c r="D17" s="66"/>
      <c r="E17" s="67">
        <f t="shared" ref="E17:K17" si="3">AVERAGE(E8:E16)</f>
        <v>626.66666666666663</v>
      </c>
      <c r="F17" s="87">
        <f t="shared" si="3"/>
        <v>1.5476787235980733</v>
      </c>
      <c r="G17" s="87">
        <f t="shared" si="3"/>
        <v>63.73184568486527</v>
      </c>
      <c r="H17" s="87">
        <f t="shared" si="3"/>
        <v>65.279524408463359</v>
      </c>
      <c r="I17" s="67">
        <f t="shared" si="3"/>
        <v>821.77777777777783</v>
      </c>
      <c r="J17" s="67">
        <f t="shared" si="3"/>
        <v>284.08764484651851</v>
      </c>
      <c r="K17" s="67">
        <f t="shared" si="3"/>
        <v>17.011111111111113</v>
      </c>
      <c r="L17" s="337"/>
      <c r="M17" s="338"/>
      <c r="N17" s="338"/>
      <c r="O17" s="338"/>
      <c r="P17" s="339"/>
    </row>
    <row r="18" spans="1:16" s="19" customFormat="1" ht="14.5" x14ac:dyDescent="0.25">
      <c r="A18" s="17" t="s">
        <v>94</v>
      </c>
      <c r="B18" s="17"/>
      <c r="C18" s="18"/>
      <c r="D18" s="18"/>
      <c r="E18" s="18"/>
      <c r="G18" s="18" t="s">
        <v>207</v>
      </c>
      <c r="H18" s="20"/>
      <c r="I18" s="20"/>
      <c r="J18" s="34"/>
      <c r="L18" s="18"/>
    </row>
    <row r="20" spans="1:16" s="19" customFormat="1" x14ac:dyDescent="0.25">
      <c r="A20" s="17"/>
      <c r="B20" s="17"/>
      <c r="C20" s="18"/>
      <c r="D20" s="18"/>
      <c r="E20" s="26"/>
      <c r="F20" s="28"/>
      <c r="G20" s="27"/>
      <c r="H20" s="20"/>
      <c r="I20" s="20"/>
      <c r="J20" s="34"/>
    </row>
    <row r="21" spans="1:16" s="19" customFormat="1" x14ac:dyDescent="0.25">
      <c r="A21" s="17"/>
      <c r="B21" s="17"/>
      <c r="C21" s="18"/>
      <c r="D21" s="18"/>
      <c r="E21" s="18"/>
      <c r="F21" s="27"/>
      <c r="G21" s="27"/>
      <c r="H21" s="20"/>
      <c r="I21" s="20"/>
      <c r="J21" s="34"/>
    </row>
    <row r="22" spans="1:16" s="19" customFormat="1" x14ac:dyDescent="0.25">
      <c r="A22" s="17"/>
      <c r="B22" s="17"/>
      <c r="C22" s="18"/>
      <c r="D22" s="18"/>
      <c r="E22" s="18"/>
      <c r="F22" s="27"/>
      <c r="G22" s="27"/>
      <c r="H22" s="20"/>
      <c r="I22" s="20"/>
      <c r="J22" s="34"/>
    </row>
    <row r="23" spans="1:16" s="19" customFormat="1" x14ac:dyDescent="0.25">
      <c r="A23" s="17"/>
      <c r="B23" s="17"/>
      <c r="C23" s="18"/>
      <c r="D23" s="18"/>
      <c r="E23" s="18"/>
      <c r="F23" s="27"/>
      <c r="G23" s="27"/>
      <c r="H23" s="20"/>
      <c r="I23" s="20"/>
      <c r="J23" s="34"/>
    </row>
    <row r="24" spans="1:16" s="19" customFormat="1" x14ac:dyDescent="0.25">
      <c r="A24" s="17"/>
      <c r="B24" s="17"/>
      <c r="C24" s="18"/>
      <c r="D24" s="18"/>
      <c r="E24" s="18"/>
      <c r="F24" s="27"/>
      <c r="G24" s="27"/>
      <c r="H24" s="20"/>
      <c r="I24" s="20"/>
      <c r="J24" s="34"/>
    </row>
    <row r="25" spans="1:16" s="19" customFormat="1" x14ac:dyDescent="0.25">
      <c r="A25" s="17"/>
      <c r="B25" s="17"/>
      <c r="C25" s="18"/>
      <c r="D25" s="18"/>
      <c r="E25" s="18"/>
      <c r="F25" s="27"/>
      <c r="G25" s="27"/>
      <c r="H25" s="20"/>
      <c r="I25" s="20"/>
      <c r="J25" s="34"/>
    </row>
    <row r="26" spans="1:16" s="19" customFormat="1" x14ac:dyDescent="0.25">
      <c r="A26" s="17"/>
      <c r="B26" s="17"/>
      <c r="C26" s="18"/>
      <c r="D26" s="18"/>
      <c r="E26" s="18"/>
      <c r="F26" s="27"/>
      <c r="G26" s="27"/>
      <c r="H26" s="20"/>
      <c r="I26" s="20"/>
      <c r="J26" s="34"/>
    </row>
    <row r="27" spans="1:16" s="19" customFormat="1" x14ac:dyDescent="0.25">
      <c r="A27" s="17"/>
      <c r="B27" s="17"/>
      <c r="C27" s="18"/>
      <c r="D27" s="18"/>
      <c r="E27" s="18"/>
      <c r="F27" s="27"/>
      <c r="G27" s="27"/>
      <c r="H27" s="20"/>
      <c r="I27" s="20"/>
      <c r="J27" s="34"/>
    </row>
    <row r="28" spans="1:16" s="19" customFormat="1" x14ac:dyDescent="0.25">
      <c r="A28" s="17"/>
      <c r="B28" s="17"/>
      <c r="C28" s="18"/>
      <c r="D28" s="18"/>
      <c r="E28" s="18"/>
      <c r="F28" s="27"/>
      <c r="G28" s="27"/>
      <c r="H28" s="20"/>
      <c r="I28" s="20"/>
      <c r="J28" s="34"/>
    </row>
    <row r="29" spans="1:16" s="19" customFormat="1" x14ac:dyDescent="0.25">
      <c r="A29" s="17"/>
      <c r="B29" s="17"/>
      <c r="C29" s="18"/>
      <c r="D29" s="18"/>
      <c r="E29" s="18"/>
      <c r="F29" s="27"/>
      <c r="G29" s="27"/>
      <c r="H29" s="20"/>
      <c r="I29" s="20"/>
      <c r="J29" s="34"/>
    </row>
    <row r="30" spans="1:16" s="19" customFormat="1" x14ac:dyDescent="0.25">
      <c r="A30" s="17"/>
      <c r="B30" s="17"/>
      <c r="C30" s="18"/>
      <c r="D30" s="18"/>
      <c r="E30" s="18"/>
      <c r="F30" s="27"/>
      <c r="G30" s="27"/>
      <c r="H30" s="20"/>
      <c r="I30" s="20"/>
      <c r="J30" s="34"/>
    </row>
    <row r="31" spans="1:16" s="19" customFormat="1" x14ac:dyDescent="0.25">
      <c r="A31" s="17"/>
      <c r="B31" s="17"/>
      <c r="C31" s="18"/>
      <c r="D31" s="18"/>
      <c r="E31" s="18"/>
      <c r="F31" s="27"/>
      <c r="G31" s="27"/>
      <c r="H31" s="20"/>
      <c r="I31" s="20"/>
      <c r="J31" s="34"/>
    </row>
    <row r="32" spans="1:16" s="19" customFormat="1" x14ac:dyDescent="0.25">
      <c r="A32" s="17"/>
      <c r="B32" s="17"/>
      <c r="C32" s="18"/>
      <c r="D32" s="18"/>
      <c r="E32" s="18"/>
      <c r="F32" s="27"/>
      <c r="G32" s="27"/>
      <c r="H32" s="20"/>
      <c r="I32" s="20"/>
      <c r="J32" s="34"/>
    </row>
    <row r="33" spans="1:10" s="19" customFormat="1" x14ac:dyDescent="0.25">
      <c r="A33" s="17"/>
      <c r="B33" s="17"/>
      <c r="C33" s="18"/>
      <c r="D33" s="18"/>
      <c r="E33" s="18"/>
      <c r="F33" s="27"/>
      <c r="G33" s="27"/>
      <c r="H33" s="20"/>
      <c r="I33" s="20"/>
      <c r="J33" s="34"/>
    </row>
    <row r="34" spans="1:10" s="19" customFormat="1" x14ac:dyDescent="0.25">
      <c r="A34" s="17"/>
      <c r="B34" s="17"/>
      <c r="C34" s="18"/>
      <c r="D34" s="18"/>
      <c r="E34" s="18"/>
      <c r="F34" s="27"/>
      <c r="G34" s="27"/>
      <c r="H34" s="20"/>
      <c r="I34" s="20"/>
      <c r="J34" s="34"/>
    </row>
    <row r="35" spans="1:10" s="19" customFormat="1" x14ac:dyDescent="0.25">
      <c r="A35" s="17"/>
      <c r="B35" s="17"/>
      <c r="C35" s="18"/>
      <c r="D35" s="18"/>
      <c r="E35" s="18"/>
      <c r="F35" s="27"/>
      <c r="G35" s="27"/>
      <c r="H35" s="20"/>
      <c r="I35" s="20"/>
      <c r="J35" s="34"/>
    </row>
    <row r="36" spans="1:10" s="19" customFormat="1" x14ac:dyDescent="0.25">
      <c r="A36" s="17"/>
      <c r="B36" s="17"/>
      <c r="C36" s="18"/>
      <c r="D36" s="18"/>
      <c r="E36" s="18"/>
      <c r="F36" s="27"/>
      <c r="G36" s="27"/>
      <c r="H36" s="20"/>
      <c r="I36" s="20"/>
      <c r="J36" s="34"/>
    </row>
    <row r="37" spans="1:10" s="19" customFormat="1" x14ac:dyDescent="0.25">
      <c r="A37" s="17"/>
      <c r="B37" s="17"/>
      <c r="C37" s="18"/>
      <c r="D37" s="18"/>
      <c r="E37" s="18"/>
      <c r="F37" s="27"/>
      <c r="G37" s="27"/>
      <c r="H37" s="20"/>
      <c r="I37" s="20"/>
      <c r="J37" s="34"/>
    </row>
    <row r="38" spans="1:10" s="19" customFormat="1" x14ac:dyDescent="0.25">
      <c r="A38" s="17"/>
      <c r="B38" s="17"/>
      <c r="C38" s="18"/>
      <c r="D38" s="18"/>
      <c r="E38" s="18"/>
      <c r="F38" s="27"/>
      <c r="G38" s="27"/>
      <c r="H38" s="20"/>
      <c r="I38" s="20"/>
      <c r="J38" s="34"/>
    </row>
    <row r="39" spans="1:10" s="19" customFormat="1" x14ac:dyDescent="0.25">
      <c r="A39" s="17"/>
      <c r="B39" s="17"/>
      <c r="C39" s="18"/>
      <c r="D39" s="18"/>
      <c r="E39" s="18"/>
      <c r="F39" s="27"/>
      <c r="G39" s="27"/>
      <c r="H39" s="20"/>
      <c r="I39" s="20"/>
      <c r="J39" s="34"/>
    </row>
    <row r="40" spans="1:10" s="19" customFormat="1" x14ac:dyDescent="0.25">
      <c r="A40" s="17"/>
      <c r="B40" s="17"/>
      <c r="C40" s="18"/>
      <c r="D40" s="18"/>
      <c r="E40" s="18"/>
      <c r="F40" s="27"/>
      <c r="G40" s="27"/>
      <c r="H40" s="20"/>
      <c r="I40" s="20"/>
      <c r="J40" s="34"/>
    </row>
    <row r="41" spans="1:10" s="19" customFormat="1" x14ac:dyDescent="0.25">
      <c r="A41" s="17"/>
      <c r="B41" s="17"/>
      <c r="C41" s="18"/>
      <c r="D41" s="18"/>
      <c r="F41" s="20"/>
      <c r="G41" s="20"/>
      <c r="H41" s="20"/>
      <c r="I41" s="20"/>
      <c r="J41" s="34"/>
    </row>
    <row r="42" spans="1:10" s="19" customFormat="1" x14ac:dyDescent="0.25">
      <c r="A42" s="17"/>
      <c r="B42" s="17"/>
      <c r="C42" s="18"/>
      <c r="D42" s="18"/>
      <c r="F42" s="20"/>
      <c r="G42" s="20"/>
      <c r="H42" s="20"/>
      <c r="I42" s="20"/>
      <c r="J42" s="34"/>
    </row>
    <row r="43" spans="1:10" s="19" customFormat="1" x14ac:dyDescent="0.25">
      <c r="A43" s="17"/>
      <c r="B43" s="17"/>
      <c r="C43" s="18"/>
      <c r="D43" s="18"/>
      <c r="F43" s="20"/>
      <c r="G43" s="20"/>
      <c r="H43" s="20"/>
      <c r="I43" s="20"/>
      <c r="J43" s="34"/>
    </row>
    <row r="44" spans="1:10" s="19" customFormat="1" x14ac:dyDescent="0.25">
      <c r="A44" s="17"/>
      <c r="B44" s="17"/>
      <c r="C44" s="18"/>
      <c r="D44" s="18"/>
      <c r="F44" s="20"/>
      <c r="G44" s="20"/>
      <c r="H44" s="20"/>
      <c r="I44" s="20"/>
      <c r="J44" s="34"/>
    </row>
    <row r="45" spans="1:10" s="19" customFormat="1" x14ac:dyDescent="0.25">
      <c r="A45" s="17"/>
      <c r="B45" s="17"/>
      <c r="C45" s="18"/>
      <c r="D45" s="18"/>
      <c r="F45" s="20"/>
      <c r="G45" s="20"/>
      <c r="H45" s="20"/>
      <c r="I45" s="20"/>
      <c r="J45" s="34"/>
    </row>
    <row r="46" spans="1:10" s="19" customFormat="1" x14ac:dyDescent="0.25">
      <c r="A46" s="17"/>
      <c r="B46" s="17"/>
      <c r="C46" s="18"/>
      <c r="D46" s="18"/>
      <c r="F46" s="20"/>
      <c r="G46" s="20"/>
      <c r="H46" s="20"/>
      <c r="I46" s="20"/>
      <c r="J46" s="34"/>
    </row>
    <row r="47" spans="1:10" s="19" customFormat="1" x14ac:dyDescent="0.25">
      <c r="A47" s="17"/>
      <c r="B47" s="17"/>
      <c r="C47" s="18"/>
      <c r="D47" s="18"/>
      <c r="F47" s="20"/>
      <c r="G47" s="20"/>
      <c r="H47" s="20"/>
      <c r="I47" s="20"/>
      <c r="J47" s="34"/>
    </row>
    <row r="48" spans="1:10" s="19" customFormat="1" x14ac:dyDescent="0.25">
      <c r="A48" s="17"/>
      <c r="B48" s="17"/>
      <c r="C48" s="18"/>
      <c r="D48" s="18"/>
      <c r="F48" s="20"/>
      <c r="G48" s="20"/>
      <c r="H48" s="20"/>
      <c r="I48" s="20"/>
      <c r="J48" s="34"/>
    </row>
    <row r="49" spans="1:10" s="19" customFormat="1" x14ac:dyDescent="0.25">
      <c r="A49" s="17"/>
      <c r="B49" s="17"/>
      <c r="C49" s="18"/>
      <c r="D49" s="18"/>
      <c r="F49" s="20"/>
      <c r="G49" s="20"/>
      <c r="H49" s="20"/>
      <c r="I49" s="20"/>
      <c r="J49" s="34"/>
    </row>
    <row r="50" spans="1:10" s="19" customFormat="1" x14ac:dyDescent="0.25">
      <c r="A50" s="17"/>
      <c r="B50" s="17"/>
      <c r="C50" s="18"/>
      <c r="D50" s="18"/>
      <c r="F50" s="20"/>
      <c r="G50" s="20"/>
      <c r="H50" s="20"/>
      <c r="I50" s="20"/>
      <c r="J50" s="34"/>
    </row>
    <row r="51" spans="1:10" s="19" customFormat="1" x14ac:dyDescent="0.25">
      <c r="A51" s="17"/>
      <c r="B51" s="17"/>
      <c r="C51" s="18"/>
      <c r="D51" s="18"/>
      <c r="F51" s="20"/>
      <c r="G51" s="20"/>
      <c r="H51" s="20"/>
      <c r="I51" s="20"/>
      <c r="J51" s="34"/>
    </row>
    <row r="52" spans="1:10" s="19" customFormat="1" x14ac:dyDescent="0.25">
      <c r="A52" s="17"/>
      <c r="B52" s="17"/>
      <c r="C52" s="18"/>
      <c r="D52" s="18"/>
      <c r="F52" s="20"/>
      <c r="G52" s="20"/>
      <c r="H52" s="20"/>
      <c r="I52" s="20"/>
      <c r="J52" s="34"/>
    </row>
    <row r="53" spans="1:10" s="19" customFormat="1" x14ac:dyDescent="0.25">
      <c r="A53" s="17"/>
      <c r="B53" s="17"/>
      <c r="C53" s="18"/>
      <c r="D53" s="18"/>
      <c r="F53" s="20"/>
      <c r="G53" s="20"/>
      <c r="H53" s="20"/>
      <c r="I53" s="20"/>
      <c r="J53" s="34"/>
    </row>
    <row r="54" spans="1:10" s="19" customFormat="1" x14ac:dyDescent="0.25">
      <c r="A54" s="17"/>
      <c r="B54" s="17"/>
      <c r="C54" s="18"/>
      <c r="D54" s="18"/>
      <c r="F54" s="20"/>
      <c r="G54" s="20"/>
      <c r="H54" s="20"/>
      <c r="I54" s="20"/>
      <c r="J54" s="34"/>
    </row>
    <row r="55" spans="1:10" s="19" customFormat="1" x14ac:dyDescent="0.25">
      <c r="A55" s="17"/>
      <c r="B55" s="17"/>
      <c r="C55" s="18"/>
      <c r="D55" s="18"/>
      <c r="F55" s="20"/>
      <c r="G55" s="20"/>
      <c r="H55" s="20"/>
      <c r="I55" s="20"/>
      <c r="J55" s="34"/>
    </row>
    <row r="56" spans="1:10" s="19" customFormat="1" x14ac:dyDescent="0.25">
      <c r="A56" s="17"/>
      <c r="B56" s="17"/>
      <c r="C56" s="18"/>
      <c r="D56" s="18"/>
      <c r="F56" s="20"/>
      <c r="G56" s="20"/>
      <c r="H56" s="20"/>
      <c r="I56" s="20"/>
      <c r="J56" s="34"/>
    </row>
    <row r="57" spans="1:10" s="19" customFormat="1" x14ac:dyDescent="0.25">
      <c r="A57" s="17"/>
      <c r="B57" s="17"/>
      <c r="C57" s="18"/>
      <c r="D57" s="18"/>
      <c r="F57" s="20"/>
      <c r="G57" s="20"/>
      <c r="H57" s="20"/>
      <c r="I57" s="20"/>
      <c r="J57" s="34"/>
    </row>
    <row r="58" spans="1:10" s="19" customFormat="1" x14ac:dyDescent="0.25">
      <c r="A58" s="17"/>
      <c r="B58" s="17"/>
      <c r="C58" s="18"/>
      <c r="D58" s="18"/>
      <c r="F58" s="20"/>
      <c r="G58" s="20"/>
      <c r="H58" s="20"/>
      <c r="I58" s="20"/>
      <c r="J58" s="34"/>
    </row>
    <row r="59" spans="1:10" s="19" customFormat="1" x14ac:dyDescent="0.25">
      <c r="A59" s="17"/>
      <c r="B59" s="17"/>
      <c r="C59" s="18"/>
      <c r="D59" s="18"/>
      <c r="F59" s="20"/>
      <c r="G59" s="20"/>
      <c r="H59" s="20"/>
      <c r="I59" s="20"/>
      <c r="J59" s="34"/>
    </row>
    <row r="60" spans="1:10" s="19" customFormat="1" x14ac:dyDescent="0.25">
      <c r="A60" s="17"/>
      <c r="B60" s="17"/>
      <c r="C60" s="18"/>
      <c r="D60" s="18"/>
      <c r="F60" s="20"/>
      <c r="G60" s="20"/>
      <c r="H60" s="20"/>
      <c r="I60" s="20"/>
      <c r="J60" s="34"/>
    </row>
    <row r="61" spans="1:10" s="19" customFormat="1" x14ac:dyDescent="0.25">
      <c r="A61" s="17"/>
      <c r="B61" s="17"/>
      <c r="C61" s="18"/>
      <c r="D61" s="18"/>
      <c r="F61" s="20"/>
      <c r="G61" s="20"/>
      <c r="H61" s="20"/>
      <c r="I61" s="20"/>
      <c r="J61" s="34"/>
    </row>
  </sheetData>
  <sortState xmlns:xlrd2="http://schemas.microsoft.com/office/spreadsheetml/2017/richdata2" ref="A8:P16">
    <sortCondition ref="O8:O16"/>
    <sortCondition ref="N8:N16"/>
    <sortCondition ref="M8:M16"/>
    <sortCondition ref="L8:L16"/>
  </sortState>
  <mergeCells count="5">
    <mergeCell ref="M6:N6"/>
    <mergeCell ref="L17:P17"/>
    <mergeCell ref="L3:P3"/>
    <mergeCell ref="L4:P4"/>
    <mergeCell ref="F4:H4"/>
  </mergeCells>
  <phoneticPr fontId="0" type="noConversion"/>
  <pageMargins left="0.47244094488188981" right="0.27559055118110237" top="0.19685039370078741" bottom="0.23622047244094491" header="0.15748031496062992" footer="0.19685039370078741"/>
  <pageSetup paperSize="9" scale="7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/>
    <pageSetUpPr fitToPage="1"/>
  </sheetPr>
  <dimension ref="A1:V18"/>
  <sheetViews>
    <sheetView zoomScale="92" zoomScaleNormal="92" workbookViewId="0">
      <selection activeCell="J33" sqref="J33"/>
    </sheetView>
  </sheetViews>
  <sheetFormatPr baseColWidth="10" defaultRowHeight="12.5" outlineLevelRow="1" outlineLevelCol="1" x14ac:dyDescent="0.25"/>
  <cols>
    <col min="1" max="1" width="15.26953125" customWidth="1"/>
    <col min="2" max="2" width="11" customWidth="1"/>
    <col min="3" max="3" width="7.26953125" customWidth="1" outlineLevel="1"/>
    <col min="4" max="4" width="7.453125" customWidth="1" outlineLevel="1"/>
    <col min="5" max="5" width="16.7265625" customWidth="1" outlineLevel="1"/>
    <col min="6" max="8" width="14" customWidth="1" outlineLevel="1"/>
    <col min="9" max="9" width="14" customWidth="1"/>
    <col min="10" max="10" width="15.81640625" customWidth="1" outlineLevel="1"/>
    <col min="11" max="13" width="15" customWidth="1" outlineLevel="1"/>
    <col min="14" max="14" width="14.81640625" customWidth="1"/>
  </cols>
  <sheetData>
    <row r="1" spans="1:22" s="262" customFormat="1" ht="15.5" x14ac:dyDescent="0.35">
      <c r="A1" s="101" t="s">
        <v>186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349" t="s">
        <v>198</v>
      </c>
      <c r="P1" s="349"/>
      <c r="Q1" s="1"/>
    </row>
    <row r="3" spans="1:22" ht="114.75" customHeight="1" x14ac:dyDescent="0.25">
      <c r="A3" s="192" t="s">
        <v>0</v>
      </c>
      <c r="B3" s="193" t="s">
        <v>3</v>
      </c>
      <c r="C3" s="193" t="s">
        <v>11</v>
      </c>
      <c r="D3" s="193" t="s">
        <v>193</v>
      </c>
      <c r="E3" s="194" t="s">
        <v>133</v>
      </c>
      <c r="F3" s="194" t="s">
        <v>197</v>
      </c>
      <c r="G3" s="194" t="s">
        <v>197</v>
      </c>
      <c r="H3" s="194" t="s">
        <v>197</v>
      </c>
      <c r="I3" s="195" t="s">
        <v>208</v>
      </c>
      <c r="J3" s="194" t="s">
        <v>135</v>
      </c>
      <c r="K3" s="194" t="s">
        <v>136</v>
      </c>
      <c r="L3" s="194" t="s">
        <v>136</v>
      </c>
      <c r="M3" s="194" t="s">
        <v>164</v>
      </c>
      <c r="N3" s="195" t="s">
        <v>165</v>
      </c>
      <c r="O3" s="196" t="s">
        <v>22</v>
      </c>
      <c r="P3" s="197" t="s">
        <v>23</v>
      </c>
    </row>
    <row r="4" spans="1:22" ht="16.5" customHeight="1" x14ac:dyDescent="0.25">
      <c r="A4" s="198"/>
      <c r="B4" s="198"/>
      <c r="C4" s="199"/>
      <c r="D4" s="199"/>
      <c r="E4" s="200" t="s">
        <v>134</v>
      </c>
      <c r="F4" s="200" t="s">
        <v>123</v>
      </c>
      <c r="G4" s="200" t="s">
        <v>123</v>
      </c>
      <c r="H4" s="200" t="s">
        <v>16</v>
      </c>
      <c r="I4" s="200"/>
      <c r="J4" s="200" t="s">
        <v>134</v>
      </c>
      <c r="K4" s="200" t="s">
        <v>123</v>
      </c>
      <c r="L4" s="200" t="s">
        <v>123</v>
      </c>
      <c r="M4" s="200" t="s">
        <v>16</v>
      </c>
      <c r="N4" s="200"/>
      <c r="O4" s="200"/>
      <c r="P4" s="201"/>
    </row>
    <row r="5" spans="1:22" ht="28.5" customHeight="1" x14ac:dyDescent="0.25">
      <c r="A5" s="287" t="s">
        <v>173</v>
      </c>
      <c r="B5" s="276" t="s">
        <v>178</v>
      </c>
      <c r="C5" s="276">
        <v>2</v>
      </c>
      <c r="D5" s="276">
        <v>1</v>
      </c>
      <c r="E5" s="261">
        <f>COUNT(F5:G5)</f>
        <v>2</v>
      </c>
      <c r="F5" s="261">
        <v>31.15</v>
      </c>
      <c r="G5" s="261">
        <v>30.05</v>
      </c>
      <c r="H5" s="264">
        <f>SUM(F5:G5)</f>
        <v>61.2</v>
      </c>
      <c r="I5" s="264">
        <f t="shared" ref="I5" si="0">H5-(E5*$C$16)</f>
        <v>56.2</v>
      </c>
      <c r="J5" s="263">
        <v>2</v>
      </c>
      <c r="K5" s="261">
        <v>29.8</v>
      </c>
      <c r="L5" s="261">
        <v>31</v>
      </c>
      <c r="M5" s="264">
        <f>SUM(K5:L5)</f>
        <v>60.8</v>
      </c>
      <c r="N5" s="264">
        <f>M5-(J5*$C$16)</f>
        <v>55.8</v>
      </c>
      <c r="O5" s="208">
        <f>I5-N5</f>
        <v>0.40000000000000568</v>
      </c>
      <c r="P5" s="208">
        <f t="shared" ref="P5:P11" si="1">(100*O5)/I5</f>
        <v>0.71174377224200291</v>
      </c>
    </row>
    <row r="6" spans="1:22" ht="28.5" customHeight="1" x14ac:dyDescent="0.25">
      <c r="A6" s="287" t="s">
        <v>190</v>
      </c>
      <c r="B6" s="276" t="s">
        <v>179</v>
      </c>
      <c r="C6" s="276">
        <v>3</v>
      </c>
      <c r="D6" s="276">
        <v>2</v>
      </c>
      <c r="E6" s="261">
        <f t="shared" ref="E6:E13" si="2">COUNT(F6:G6)</f>
        <v>2</v>
      </c>
      <c r="F6" s="261">
        <v>34.07</v>
      </c>
      <c r="G6" s="261">
        <v>30.38</v>
      </c>
      <c r="H6" s="264">
        <f t="shared" ref="H6:H13" si="3">SUM(F6:G6)</f>
        <v>64.45</v>
      </c>
      <c r="I6" s="264">
        <f t="shared" ref="I6:I13" si="4">H6-(E6*$C$16)</f>
        <v>59.45</v>
      </c>
      <c r="J6" s="263">
        <v>2</v>
      </c>
      <c r="K6" s="261">
        <v>33.54</v>
      </c>
      <c r="L6" s="261">
        <v>29.76</v>
      </c>
      <c r="M6" s="264">
        <f t="shared" ref="M6:M13" si="5">SUM(K6:L6)</f>
        <v>63.3</v>
      </c>
      <c r="N6" s="264">
        <f t="shared" ref="N6:N13" si="6">M6-(J6*$C$16)</f>
        <v>58.3</v>
      </c>
      <c r="O6" s="208">
        <f t="shared" ref="O6:O11" si="7">I6-N6</f>
        <v>1.1500000000000057</v>
      </c>
      <c r="P6" s="208">
        <f t="shared" si="1"/>
        <v>1.9343986543313805</v>
      </c>
    </row>
    <row r="7" spans="1:22" ht="28.5" customHeight="1" x14ac:dyDescent="0.25">
      <c r="A7" s="287" t="s">
        <v>191</v>
      </c>
      <c r="B7" s="276" t="s">
        <v>179</v>
      </c>
      <c r="C7" s="276">
        <v>4</v>
      </c>
      <c r="D7" s="276">
        <v>3</v>
      </c>
      <c r="E7" s="261">
        <f t="shared" si="2"/>
        <v>2</v>
      </c>
      <c r="F7" s="261">
        <v>33.06</v>
      </c>
      <c r="G7" s="261">
        <v>31.57</v>
      </c>
      <c r="H7" s="264">
        <f t="shared" si="3"/>
        <v>64.63</v>
      </c>
      <c r="I7" s="264">
        <f t="shared" si="4"/>
        <v>59.629999999999995</v>
      </c>
      <c r="J7" s="263">
        <v>2</v>
      </c>
      <c r="K7" s="261">
        <v>33.14</v>
      </c>
      <c r="L7" s="261">
        <v>31.16</v>
      </c>
      <c r="M7" s="264">
        <f t="shared" si="5"/>
        <v>64.3</v>
      </c>
      <c r="N7" s="264">
        <f t="shared" si="6"/>
        <v>59.3</v>
      </c>
      <c r="O7" s="208">
        <f t="shared" si="7"/>
        <v>0.32999999999999829</v>
      </c>
      <c r="P7" s="208">
        <f t="shared" si="1"/>
        <v>0.55341271172228457</v>
      </c>
    </row>
    <row r="8" spans="1:22" ht="28.5" customHeight="1" x14ac:dyDescent="0.25">
      <c r="A8" s="287" t="s">
        <v>174</v>
      </c>
      <c r="B8" s="276" t="s">
        <v>180</v>
      </c>
      <c r="C8" s="276">
        <v>5</v>
      </c>
      <c r="D8" s="276">
        <v>4</v>
      </c>
      <c r="E8" s="261">
        <f t="shared" si="2"/>
        <v>2</v>
      </c>
      <c r="F8" s="261">
        <v>32.56</v>
      </c>
      <c r="G8" s="261">
        <v>40.020000000000003</v>
      </c>
      <c r="H8" s="264">
        <f t="shared" si="3"/>
        <v>72.580000000000013</v>
      </c>
      <c r="I8" s="264">
        <f t="shared" si="4"/>
        <v>67.580000000000013</v>
      </c>
      <c r="J8" s="263">
        <v>2</v>
      </c>
      <c r="K8" s="261">
        <v>31.54</v>
      </c>
      <c r="L8" s="261">
        <v>39.380000000000003</v>
      </c>
      <c r="M8" s="264">
        <f t="shared" si="5"/>
        <v>70.92</v>
      </c>
      <c r="N8" s="264">
        <f t="shared" si="6"/>
        <v>65.92</v>
      </c>
      <c r="O8" s="208">
        <f t="shared" si="7"/>
        <v>1.6600000000000108</v>
      </c>
      <c r="P8" s="208">
        <f t="shared" si="1"/>
        <v>2.4563480319621345</v>
      </c>
    </row>
    <row r="9" spans="1:22" ht="28.5" customHeight="1" x14ac:dyDescent="0.25">
      <c r="A9" s="287" t="s">
        <v>171</v>
      </c>
      <c r="B9" s="276" t="s">
        <v>177</v>
      </c>
      <c r="C9" s="276">
        <v>1</v>
      </c>
      <c r="D9" s="276">
        <v>5</v>
      </c>
      <c r="E9" s="261">
        <f t="shared" si="2"/>
        <v>2</v>
      </c>
      <c r="F9" s="261">
        <v>29.77</v>
      </c>
      <c r="G9" s="261">
        <v>31.75</v>
      </c>
      <c r="H9" s="264">
        <f t="shared" si="3"/>
        <v>61.519999999999996</v>
      </c>
      <c r="I9" s="264">
        <f t="shared" si="4"/>
        <v>56.519999999999996</v>
      </c>
      <c r="J9" s="263">
        <v>2</v>
      </c>
      <c r="K9" s="261">
        <v>29.24</v>
      </c>
      <c r="L9" s="261">
        <v>31.32</v>
      </c>
      <c r="M9" s="264">
        <f t="shared" si="5"/>
        <v>60.56</v>
      </c>
      <c r="N9" s="264">
        <f t="shared" si="6"/>
        <v>55.56</v>
      </c>
      <c r="O9" s="208">
        <f t="shared" si="7"/>
        <v>0.95999999999999375</v>
      </c>
      <c r="P9" s="208">
        <f t="shared" si="1"/>
        <v>1.6985138004246174</v>
      </c>
      <c r="V9" s="213"/>
    </row>
    <row r="10" spans="1:22" ht="28.5" customHeight="1" x14ac:dyDescent="0.25">
      <c r="A10" s="287" t="s">
        <v>172</v>
      </c>
      <c r="B10" s="276" t="s">
        <v>178</v>
      </c>
      <c r="C10" s="276">
        <v>9</v>
      </c>
      <c r="D10" s="276">
        <v>6</v>
      </c>
      <c r="E10" s="261">
        <f t="shared" si="2"/>
        <v>2</v>
      </c>
      <c r="F10" s="261">
        <v>30.71</v>
      </c>
      <c r="G10" s="261">
        <v>35.799999999999997</v>
      </c>
      <c r="H10" s="264">
        <f t="shared" si="3"/>
        <v>66.509999999999991</v>
      </c>
      <c r="I10" s="264">
        <f t="shared" si="4"/>
        <v>61.509999999999991</v>
      </c>
      <c r="J10" s="263">
        <v>2</v>
      </c>
      <c r="K10" s="261">
        <v>35.56</v>
      </c>
      <c r="L10" s="261">
        <v>30.4</v>
      </c>
      <c r="M10" s="264">
        <f t="shared" si="5"/>
        <v>65.960000000000008</v>
      </c>
      <c r="N10" s="264">
        <f t="shared" si="6"/>
        <v>60.960000000000008</v>
      </c>
      <c r="O10" s="208">
        <f t="shared" si="7"/>
        <v>0.54999999999998295</v>
      </c>
      <c r="P10" s="208">
        <f t="shared" si="1"/>
        <v>0.89416355064214437</v>
      </c>
    </row>
    <row r="11" spans="1:22" ht="28.5" customHeight="1" x14ac:dyDescent="0.25">
      <c r="A11" s="287" t="s">
        <v>192</v>
      </c>
      <c r="B11" s="276" t="s">
        <v>189</v>
      </c>
      <c r="C11" s="276">
        <v>8</v>
      </c>
      <c r="D11" s="276">
        <v>7</v>
      </c>
      <c r="E11" s="261">
        <f t="shared" si="2"/>
        <v>2</v>
      </c>
      <c r="F11" s="280">
        <v>30.12</v>
      </c>
      <c r="G11" s="261">
        <v>29.27</v>
      </c>
      <c r="H11" s="264">
        <f t="shared" si="3"/>
        <v>59.39</v>
      </c>
      <c r="I11" s="264">
        <f t="shared" si="4"/>
        <v>54.39</v>
      </c>
      <c r="J11" s="263">
        <v>2</v>
      </c>
      <c r="K11" s="261">
        <v>28.3</v>
      </c>
      <c r="L11" s="261">
        <v>29.6</v>
      </c>
      <c r="M11" s="264">
        <f t="shared" si="5"/>
        <v>57.900000000000006</v>
      </c>
      <c r="N11" s="264">
        <f t="shared" si="6"/>
        <v>52.900000000000006</v>
      </c>
      <c r="O11" s="208">
        <f t="shared" si="7"/>
        <v>1.4899999999999949</v>
      </c>
      <c r="P11" s="208">
        <f t="shared" si="1"/>
        <v>2.7394741680455872</v>
      </c>
    </row>
    <row r="12" spans="1:22" ht="28.5" customHeight="1" x14ac:dyDescent="0.25">
      <c r="A12" s="287" t="s">
        <v>176</v>
      </c>
      <c r="B12" s="276" t="s">
        <v>180</v>
      </c>
      <c r="C12" s="276">
        <v>7</v>
      </c>
      <c r="D12" s="276">
        <v>8</v>
      </c>
      <c r="E12" s="261">
        <f t="shared" si="2"/>
        <v>2</v>
      </c>
      <c r="F12" s="261">
        <v>27.29</v>
      </c>
      <c r="G12" s="261">
        <v>33.51</v>
      </c>
      <c r="H12" s="264">
        <f t="shared" si="3"/>
        <v>60.8</v>
      </c>
      <c r="I12" s="264">
        <f t="shared" si="4"/>
        <v>55.8</v>
      </c>
      <c r="J12" s="263">
        <v>2</v>
      </c>
      <c r="K12" s="261">
        <v>32.92</v>
      </c>
      <c r="L12" s="261">
        <v>26.84</v>
      </c>
      <c r="M12" s="264">
        <f t="shared" si="5"/>
        <v>59.760000000000005</v>
      </c>
      <c r="N12" s="264">
        <f t="shared" si="6"/>
        <v>54.760000000000005</v>
      </c>
      <c r="O12" s="208">
        <f t="shared" ref="O12:O13" si="8">I12-N12</f>
        <v>1.039999999999992</v>
      </c>
      <c r="P12" s="208">
        <f t="shared" ref="P12:P13" si="9">(100*O12)/I12</f>
        <v>1.8637992831541077</v>
      </c>
    </row>
    <row r="13" spans="1:22" ht="28.5" customHeight="1" thickBot="1" x14ac:dyDescent="0.3">
      <c r="A13" s="287" t="s">
        <v>175</v>
      </c>
      <c r="B13" s="276" t="s">
        <v>180</v>
      </c>
      <c r="C13" s="276">
        <v>6</v>
      </c>
      <c r="D13" s="276">
        <v>9</v>
      </c>
      <c r="E13" s="261">
        <f t="shared" si="2"/>
        <v>2</v>
      </c>
      <c r="F13" s="261">
        <v>31.54</v>
      </c>
      <c r="G13" s="261">
        <v>38.44</v>
      </c>
      <c r="H13" s="264">
        <f t="shared" si="3"/>
        <v>69.97999999999999</v>
      </c>
      <c r="I13" s="264">
        <f t="shared" si="4"/>
        <v>64.97999999999999</v>
      </c>
      <c r="J13" s="263">
        <v>2</v>
      </c>
      <c r="K13" s="261">
        <v>38.06</v>
      </c>
      <c r="L13" s="261">
        <v>31.22</v>
      </c>
      <c r="M13" s="264">
        <f t="shared" si="5"/>
        <v>69.28</v>
      </c>
      <c r="N13" s="264">
        <f t="shared" si="6"/>
        <v>64.28</v>
      </c>
      <c r="O13" s="208">
        <f t="shared" si="8"/>
        <v>0.69999999999998863</v>
      </c>
      <c r="P13" s="208">
        <f t="shared" si="9"/>
        <v>1.0772545398584006</v>
      </c>
    </row>
    <row r="14" spans="1:22" ht="13" thickBot="1" x14ac:dyDescent="0.3">
      <c r="A14" s="73" t="s">
        <v>21</v>
      </c>
      <c r="B14" s="65"/>
      <c r="C14" s="66"/>
      <c r="D14" s="66"/>
      <c r="E14" s="103"/>
      <c r="F14" s="103"/>
      <c r="G14" s="103"/>
      <c r="H14" s="103"/>
      <c r="I14" s="104">
        <f>AVERAGE(I5:I13)</f>
        <v>59.562222222222218</v>
      </c>
      <c r="J14" s="103"/>
      <c r="K14" s="103"/>
      <c r="L14" s="103"/>
      <c r="M14" s="103"/>
      <c r="N14" s="104">
        <f>AVERAGE(N5:N13)</f>
        <v>58.642222222222216</v>
      </c>
      <c r="O14" s="104">
        <f>AVERAGE(O5:O13)</f>
        <v>0.91999999999999693</v>
      </c>
      <c r="P14" s="104">
        <f>AVERAGE(P5:P13)</f>
        <v>1.5476787235980736</v>
      </c>
    </row>
    <row r="16" spans="1:22" hidden="1" outlineLevel="1" x14ac:dyDescent="0.25">
      <c r="A16" t="s">
        <v>15</v>
      </c>
      <c r="C16" s="12">
        <v>2.5</v>
      </c>
      <c r="D16" s="12">
        <v>2.5</v>
      </c>
    </row>
    <row r="17" spans="1:4" hidden="1" outlineLevel="1" x14ac:dyDescent="0.25">
      <c r="A17" t="s">
        <v>26</v>
      </c>
      <c r="C17" s="102">
        <v>2</v>
      </c>
      <c r="D17" s="102">
        <v>2</v>
      </c>
    </row>
    <row r="18" spans="1:4" collapsed="1" x14ac:dyDescent="0.25"/>
  </sheetData>
  <sortState xmlns:xlrd2="http://schemas.microsoft.com/office/spreadsheetml/2017/richdata2" ref="A5:U14">
    <sortCondition ref="C5:C14"/>
  </sortState>
  <mergeCells count="1">
    <mergeCell ref="O1:P1"/>
  </mergeCells>
  <pageMargins left="0.70866141732283472" right="0.70866141732283472" top="0.19685039370078741" bottom="0.19685039370078741" header="0.15748031496062992" footer="0.15748031496062992"/>
  <pageSetup paperSize="9" scale="63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/>
    <pageSetUpPr fitToPage="1"/>
  </sheetPr>
  <dimension ref="A1:Y19"/>
  <sheetViews>
    <sheetView zoomScale="82" zoomScaleNormal="82" workbookViewId="0">
      <selection activeCell="AA16" sqref="AA16"/>
    </sheetView>
  </sheetViews>
  <sheetFormatPr baseColWidth="10" defaultColWidth="11.453125" defaultRowHeight="12.5" outlineLevelRow="1" outlineLevelCol="2" x14ac:dyDescent="0.25"/>
  <cols>
    <col min="1" max="1" width="17.54296875" style="225" customWidth="1"/>
    <col min="2" max="2" width="10.7265625" style="225" hidden="1" customWidth="1" outlineLevel="2"/>
    <col min="3" max="4" width="7.7265625" style="225" hidden="1" customWidth="1" outlineLevel="2"/>
    <col min="5" max="5" width="14.453125" style="225" customWidth="1" collapsed="1"/>
    <col min="6" max="6" width="15" style="225" customWidth="1"/>
    <col min="7" max="7" width="13.81640625" style="225" customWidth="1"/>
    <col min="8" max="9" width="13.81640625" style="225" hidden="1" customWidth="1" outlineLevel="1"/>
    <col min="10" max="10" width="13.81640625" style="225" customWidth="1" collapsed="1"/>
    <col min="11" max="11" width="13.81640625" style="225" hidden="1" customWidth="1" outlineLevel="1"/>
    <col min="12" max="12" width="13.81640625" style="225" customWidth="1" collapsed="1"/>
    <col min="13" max="13" width="10.81640625" style="225" hidden="1" customWidth="1" outlineLevel="1"/>
    <col min="14" max="14" width="10.81640625" style="225" customWidth="1" collapsed="1"/>
    <col min="15" max="15" width="13.81640625" style="225" customWidth="1"/>
    <col min="16" max="16" width="13.54296875" style="225" hidden="1" customWidth="1" outlineLevel="1"/>
    <col min="17" max="17" width="10.1796875" style="225" hidden="1" customWidth="1" outlineLevel="1"/>
    <col min="18" max="18" width="10.81640625" style="225" customWidth="1" collapsed="1"/>
    <col min="19" max="19" width="10.81640625" style="225" customWidth="1"/>
    <col min="20" max="20" width="10.54296875" style="225" customWidth="1" outlineLevel="1"/>
    <col min="21" max="21" width="11.1796875" style="225" customWidth="1" outlineLevel="1"/>
    <col min="22" max="22" width="11.7265625" style="225" customWidth="1" outlineLevel="1"/>
    <col min="23" max="23" width="10.7265625" style="226" customWidth="1" outlineLevel="1"/>
    <col min="24" max="16384" width="11.453125" style="225"/>
  </cols>
  <sheetData>
    <row r="1" spans="1:25" customFormat="1" ht="18" x14ac:dyDescent="0.3">
      <c r="A1" s="13" t="s">
        <v>187</v>
      </c>
      <c r="P1" s="225"/>
      <c r="S1" s="300">
        <v>43928</v>
      </c>
      <c r="W1" s="25"/>
    </row>
    <row r="3" spans="1:25" ht="4.5" customHeight="1" x14ac:dyDescent="0.35">
      <c r="A3" s="240"/>
      <c r="B3" s="240"/>
      <c r="C3" s="239"/>
      <c r="D3" s="239"/>
    </row>
    <row r="4" spans="1:25" ht="95.25" customHeight="1" x14ac:dyDescent="0.25">
      <c r="A4" s="238" t="s">
        <v>0</v>
      </c>
      <c r="B4" s="238" t="s">
        <v>3</v>
      </c>
      <c r="C4" s="238" t="s">
        <v>11</v>
      </c>
      <c r="D4" s="238" t="s">
        <v>193</v>
      </c>
      <c r="E4" s="350" t="s">
        <v>38</v>
      </c>
      <c r="F4" s="350" t="s">
        <v>39</v>
      </c>
      <c r="G4" s="354" t="s">
        <v>35</v>
      </c>
      <c r="H4" s="355"/>
      <c r="I4" s="355"/>
      <c r="J4" s="355"/>
      <c r="K4" s="355"/>
      <c r="L4" s="355"/>
      <c r="M4" s="356"/>
      <c r="N4" s="350" t="s">
        <v>205</v>
      </c>
      <c r="O4" s="354" t="s">
        <v>36</v>
      </c>
      <c r="P4" s="355"/>
      <c r="Q4" s="356"/>
      <c r="R4" s="350" t="s">
        <v>37</v>
      </c>
      <c r="S4" s="350" t="s">
        <v>40</v>
      </c>
      <c r="T4" s="350" t="s">
        <v>41</v>
      </c>
      <c r="U4" s="350" t="s">
        <v>42</v>
      </c>
      <c r="V4" s="350" t="s">
        <v>34</v>
      </c>
      <c r="W4" s="352" t="s">
        <v>43</v>
      </c>
    </row>
    <row r="5" spans="1:25" ht="25.5" customHeight="1" x14ac:dyDescent="0.25">
      <c r="A5" s="236"/>
      <c r="B5" s="236"/>
      <c r="C5" s="237"/>
      <c r="D5" s="237"/>
      <c r="E5" s="351"/>
      <c r="F5" s="351"/>
      <c r="G5" s="357"/>
      <c r="H5" s="317"/>
      <c r="I5" s="317"/>
      <c r="J5" s="317"/>
      <c r="K5" s="317"/>
      <c r="L5" s="317"/>
      <c r="M5" s="358"/>
      <c r="N5" s="351"/>
      <c r="O5" s="357"/>
      <c r="P5" s="317"/>
      <c r="Q5" s="358"/>
      <c r="R5" s="351"/>
      <c r="S5" s="351"/>
      <c r="T5" s="351"/>
      <c r="U5" s="351"/>
      <c r="V5" s="351"/>
      <c r="W5" s="353"/>
    </row>
    <row r="6" spans="1:25" ht="25" x14ac:dyDescent="0.25">
      <c r="A6" s="236"/>
      <c r="B6" s="235"/>
      <c r="C6" s="234"/>
      <c r="D6" s="234"/>
      <c r="E6" s="232"/>
      <c r="F6" s="232"/>
      <c r="G6" s="232" t="s">
        <v>123</v>
      </c>
      <c r="H6" s="232" t="s">
        <v>123</v>
      </c>
      <c r="I6" s="232" t="s">
        <v>123</v>
      </c>
      <c r="J6" s="233" t="s">
        <v>124</v>
      </c>
      <c r="K6" s="233" t="s">
        <v>124</v>
      </c>
      <c r="L6" s="232" t="s">
        <v>16</v>
      </c>
      <c r="M6" s="232" t="s">
        <v>27</v>
      </c>
      <c r="N6" s="232"/>
      <c r="O6" s="232" t="s">
        <v>123</v>
      </c>
      <c r="P6" s="232" t="s">
        <v>123</v>
      </c>
      <c r="Q6" s="232" t="s">
        <v>27</v>
      </c>
      <c r="R6" s="232"/>
      <c r="S6" s="232"/>
      <c r="T6" s="232"/>
      <c r="U6" s="232"/>
      <c r="V6" s="232"/>
      <c r="W6" s="231"/>
    </row>
    <row r="7" spans="1:25" ht="29.15" customHeight="1" x14ac:dyDescent="0.25">
      <c r="A7" s="287" t="s">
        <v>173</v>
      </c>
      <c r="B7" s="276" t="s">
        <v>178</v>
      </c>
      <c r="C7" s="276">
        <v>2</v>
      </c>
      <c r="D7" s="276">
        <v>1</v>
      </c>
      <c r="E7" s="280">
        <v>60.8</v>
      </c>
      <c r="F7" s="299">
        <f>E7-($C$18*$C$19)</f>
        <v>55.8</v>
      </c>
      <c r="G7" s="299">
        <v>17.920000000000002</v>
      </c>
      <c r="H7" s="299"/>
      <c r="I7" s="299"/>
      <c r="J7" s="299">
        <v>9.92</v>
      </c>
      <c r="K7" s="299"/>
      <c r="L7" s="299">
        <f>SUM(G7:K7)</f>
        <v>27.840000000000003</v>
      </c>
      <c r="M7" s="299">
        <f>COUNT(G7:K7)</f>
        <v>2</v>
      </c>
      <c r="N7" s="299">
        <f>L7-(M7*$C$19)</f>
        <v>22.840000000000003</v>
      </c>
      <c r="O7" s="299">
        <v>16.079999999999998</v>
      </c>
      <c r="P7" s="299"/>
      <c r="Q7" s="299">
        <f t="shared" ref="Q7:Q13" si="0">COUNT(O7:P7)</f>
        <v>1</v>
      </c>
      <c r="R7" s="299">
        <f t="shared" ref="R7:R15" si="1">SUM(O7:P7)-(Q7*$C$19)</f>
        <v>13.579999999999998</v>
      </c>
      <c r="S7" s="302">
        <f t="shared" ref="S7:S15" si="2">((R7/F7)*100)</f>
        <v>24.336917562724011</v>
      </c>
      <c r="T7" s="299">
        <f t="shared" ref="T7:T15" si="3">F7-V7</f>
        <v>19.379999999999995</v>
      </c>
      <c r="U7" s="302">
        <f t="shared" ref="U7:U15" si="4">(T7*100)/F7</f>
        <v>34.731182795698921</v>
      </c>
      <c r="V7" s="299">
        <f t="shared" ref="V7:V15" si="5">(L7-(M7*$C$19))+R7</f>
        <v>36.42</v>
      </c>
      <c r="W7" s="302">
        <f t="shared" ref="W7:W15" si="6">S7+U7</f>
        <v>59.068100358422932</v>
      </c>
      <c r="Y7" s="301"/>
    </row>
    <row r="8" spans="1:25" ht="29.15" customHeight="1" x14ac:dyDescent="0.25">
      <c r="A8" s="287" t="s">
        <v>190</v>
      </c>
      <c r="B8" s="276" t="s">
        <v>179</v>
      </c>
      <c r="C8" s="276">
        <v>3</v>
      </c>
      <c r="D8" s="276">
        <v>2</v>
      </c>
      <c r="E8" s="280">
        <v>63.3</v>
      </c>
      <c r="F8" s="299">
        <f t="shared" ref="F8:F15" si="7">E8-($C$18*$C$19)</f>
        <v>58.3</v>
      </c>
      <c r="G8" s="299">
        <v>19.440000000000001</v>
      </c>
      <c r="H8" s="299"/>
      <c r="I8" s="299"/>
      <c r="J8" s="299">
        <v>4.9400000000000004</v>
      </c>
      <c r="K8" s="299"/>
      <c r="L8" s="299">
        <f t="shared" ref="L8:L15" si="8">SUM(G8:K8)</f>
        <v>24.380000000000003</v>
      </c>
      <c r="M8" s="299">
        <f t="shared" ref="M8:M15" si="9">COUNT(G8:J8)</f>
        <v>2</v>
      </c>
      <c r="N8" s="299">
        <f t="shared" ref="N8:N15" si="10">L8-(M8*$C$19)</f>
        <v>19.380000000000003</v>
      </c>
      <c r="O8" s="299">
        <v>19.940000000000001</v>
      </c>
      <c r="P8" s="299"/>
      <c r="Q8" s="299">
        <f t="shared" si="0"/>
        <v>1</v>
      </c>
      <c r="R8" s="299">
        <f t="shared" si="1"/>
        <v>17.440000000000001</v>
      </c>
      <c r="S8" s="302">
        <f t="shared" si="2"/>
        <v>29.91423670668954</v>
      </c>
      <c r="T8" s="299">
        <f t="shared" si="3"/>
        <v>21.47999999999999</v>
      </c>
      <c r="U8" s="302">
        <f t="shared" si="4"/>
        <v>36.843910806174947</v>
      </c>
      <c r="V8" s="299">
        <f t="shared" si="5"/>
        <v>36.820000000000007</v>
      </c>
      <c r="W8" s="302">
        <f t="shared" si="6"/>
        <v>66.758147512864483</v>
      </c>
    </row>
    <row r="9" spans="1:25" ht="29.15" customHeight="1" x14ac:dyDescent="0.25">
      <c r="A9" s="287" t="s">
        <v>191</v>
      </c>
      <c r="B9" s="276" t="s">
        <v>179</v>
      </c>
      <c r="C9" s="276">
        <v>4</v>
      </c>
      <c r="D9" s="276">
        <v>3</v>
      </c>
      <c r="E9" s="280">
        <v>64.3</v>
      </c>
      <c r="F9" s="299">
        <f t="shared" si="7"/>
        <v>59.3</v>
      </c>
      <c r="G9" s="299">
        <v>21.92</v>
      </c>
      <c r="H9" s="299"/>
      <c r="I9" s="299"/>
      <c r="J9" s="299">
        <v>4.0199999999999996</v>
      </c>
      <c r="K9" s="299"/>
      <c r="L9" s="299">
        <f t="shared" si="8"/>
        <v>25.94</v>
      </c>
      <c r="M9" s="299">
        <f t="shared" si="9"/>
        <v>2</v>
      </c>
      <c r="N9" s="299">
        <f t="shared" si="10"/>
        <v>20.94</v>
      </c>
      <c r="O9" s="299">
        <v>17.12</v>
      </c>
      <c r="P9" s="299"/>
      <c r="Q9" s="299">
        <f t="shared" si="0"/>
        <v>1</v>
      </c>
      <c r="R9" s="299">
        <f t="shared" si="1"/>
        <v>14.620000000000001</v>
      </c>
      <c r="S9" s="302">
        <f t="shared" si="2"/>
        <v>24.654300168634066</v>
      </c>
      <c r="T9" s="299">
        <f t="shared" si="3"/>
        <v>23.739999999999995</v>
      </c>
      <c r="U9" s="302">
        <f t="shared" si="4"/>
        <v>40.033726812816184</v>
      </c>
      <c r="V9" s="299">
        <f t="shared" si="5"/>
        <v>35.56</v>
      </c>
      <c r="W9" s="302">
        <f t="shared" si="6"/>
        <v>64.68802698145025</v>
      </c>
    </row>
    <row r="10" spans="1:25" ht="29.15" customHeight="1" x14ac:dyDescent="0.25">
      <c r="A10" s="287" t="s">
        <v>174</v>
      </c>
      <c r="B10" s="276" t="s">
        <v>180</v>
      </c>
      <c r="C10" s="276">
        <v>5</v>
      </c>
      <c r="D10" s="276">
        <v>4</v>
      </c>
      <c r="E10" s="280">
        <v>70.92</v>
      </c>
      <c r="F10" s="299">
        <f t="shared" si="7"/>
        <v>65.92</v>
      </c>
      <c r="G10" s="299">
        <v>23.16</v>
      </c>
      <c r="H10" s="299"/>
      <c r="I10" s="299"/>
      <c r="J10" s="299">
        <v>2.72</v>
      </c>
      <c r="K10" s="299"/>
      <c r="L10" s="299">
        <f t="shared" si="8"/>
        <v>25.88</v>
      </c>
      <c r="M10" s="299">
        <f t="shared" si="9"/>
        <v>2</v>
      </c>
      <c r="N10" s="299">
        <f t="shared" si="10"/>
        <v>20.88</v>
      </c>
      <c r="O10" s="299">
        <v>25.16</v>
      </c>
      <c r="P10" s="299"/>
      <c r="Q10" s="299">
        <f t="shared" si="0"/>
        <v>1</v>
      </c>
      <c r="R10" s="299">
        <f t="shared" si="1"/>
        <v>22.66</v>
      </c>
      <c r="S10" s="302">
        <f t="shared" si="2"/>
        <v>34.375</v>
      </c>
      <c r="T10" s="299">
        <f t="shared" si="3"/>
        <v>22.380000000000003</v>
      </c>
      <c r="U10" s="302">
        <f t="shared" si="4"/>
        <v>33.95024271844661</v>
      </c>
      <c r="V10" s="299">
        <f t="shared" si="5"/>
        <v>43.54</v>
      </c>
      <c r="W10" s="302">
        <f t="shared" si="6"/>
        <v>68.325242718446617</v>
      </c>
    </row>
    <row r="11" spans="1:25" ht="29.15" customHeight="1" x14ac:dyDescent="0.25">
      <c r="A11" s="287" t="s">
        <v>171</v>
      </c>
      <c r="B11" s="276" t="s">
        <v>177</v>
      </c>
      <c r="C11" s="276">
        <v>1</v>
      </c>
      <c r="D11" s="276">
        <v>5</v>
      </c>
      <c r="E11" s="280">
        <v>60.56</v>
      </c>
      <c r="F11" s="299">
        <f t="shared" si="7"/>
        <v>55.56</v>
      </c>
      <c r="G11" s="299">
        <v>18.22</v>
      </c>
      <c r="H11" s="299"/>
      <c r="I11" s="299"/>
      <c r="J11" s="299">
        <v>9.9</v>
      </c>
      <c r="K11" s="299"/>
      <c r="L11" s="299">
        <f t="shared" si="8"/>
        <v>28.119999999999997</v>
      </c>
      <c r="M11" s="299">
        <f t="shared" si="9"/>
        <v>2</v>
      </c>
      <c r="N11" s="299">
        <f t="shared" si="10"/>
        <v>23.119999999999997</v>
      </c>
      <c r="O11" s="299">
        <v>17.600000000000001</v>
      </c>
      <c r="P11" s="299"/>
      <c r="Q11" s="299">
        <f t="shared" si="0"/>
        <v>1</v>
      </c>
      <c r="R11" s="299">
        <f t="shared" si="1"/>
        <v>15.100000000000001</v>
      </c>
      <c r="S11" s="302">
        <f t="shared" si="2"/>
        <v>27.177825773938086</v>
      </c>
      <c r="T11" s="299">
        <f t="shared" si="3"/>
        <v>17.340000000000003</v>
      </c>
      <c r="U11" s="302">
        <f t="shared" si="4"/>
        <v>31.209503239740826</v>
      </c>
      <c r="V11" s="299">
        <f t="shared" si="5"/>
        <v>38.22</v>
      </c>
      <c r="W11" s="302">
        <f t="shared" si="6"/>
        <v>58.387329013678908</v>
      </c>
    </row>
    <row r="12" spans="1:25" ht="29.15" customHeight="1" x14ac:dyDescent="0.25">
      <c r="A12" s="287" t="s">
        <v>172</v>
      </c>
      <c r="B12" s="276" t="s">
        <v>178</v>
      </c>
      <c r="C12" s="276">
        <v>9</v>
      </c>
      <c r="D12" s="276">
        <v>6</v>
      </c>
      <c r="E12" s="280">
        <v>65.960000000000008</v>
      </c>
      <c r="F12" s="299">
        <f t="shared" si="7"/>
        <v>60.960000000000008</v>
      </c>
      <c r="G12" s="299">
        <v>20.6</v>
      </c>
      <c r="H12" s="299"/>
      <c r="I12" s="299"/>
      <c r="J12" s="299">
        <v>6.46</v>
      </c>
      <c r="K12" s="299"/>
      <c r="L12" s="299">
        <f t="shared" si="8"/>
        <v>27.060000000000002</v>
      </c>
      <c r="M12" s="299">
        <f t="shared" si="9"/>
        <v>2</v>
      </c>
      <c r="N12" s="299">
        <f t="shared" si="10"/>
        <v>22.060000000000002</v>
      </c>
      <c r="O12" s="299">
        <v>23</v>
      </c>
      <c r="P12" s="299"/>
      <c r="Q12" s="299">
        <f t="shared" si="0"/>
        <v>1</v>
      </c>
      <c r="R12" s="299">
        <f t="shared" si="1"/>
        <v>20.5</v>
      </c>
      <c r="S12" s="302">
        <f t="shared" si="2"/>
        <v>33.628608923884514</v>
      </c>
      <c r="T12" s="299">
        <f t="shared" si="3"/>
        <v>18.400000000000006</v>
      </c>
      <c r="U12" s="302">
        <f t="shared" si="4"/>
        <v>30.183727034120739</v>
      </c>
      <c r="V12" s="299">
        <f t="shared" si="5"/>
        <v>42.56</v>
      </c>
      <c r="W12" s="302">
        <f t="shared" si="6"/>
        <v>63.812335958005249</v>
      </c>
    </row>
    <row r="13" spans="1:25" ht="29.15" customHeight="1" x14ac:dyDescent="0.25">
      <c r="A13" s="287" t="s">
        <v>192</v>
      </c>
      <c r="B13" s="276" t="s">
        <v>189</v>
      </c>
      <c r="C13" s="276">
        <v>8</v>
      </c>
      <c r="D13" s="276">
        <v>7</v>
      </c>
      <c r="E13" s="280">
        <v>57.900000000000006</v>
      </c>
      <c r="F13" s="299">
        <f t="shared" si="7"/>
        <v>52.900000000000006</v>
      </c>
      <c r="G13" s="299">
        <v>11.7</v>
      </c>
      <c r="H13" s="299"/>
      <c r="I13" s="299"/>
      <c r="J13" s="299">
        <v>3.3</v>
      </c>
      <c r="K13" s="299"/>
      <c r="L13" s="299">
        <f t="shared" si="8"/>
        <v>15</v>
      </c>
      <c r="M13" s="299">
        <f t="shared" si="9"/>
        <v>2</v>
      </c>
      <c r="N13" s="299">
        <f t="shared" si="10"/>
        <v>10</v>
      </c>
      <c r="O13" s="299">
        <v>28.08</v>
      </c>
      <c r="P13" s="299"/>
      <c r="Q13" s="299">
        <f t="shared" si="0"/>
        <v>1</v>
      </c>
      <c r="R13" s="299">
        <f t="shared" si="1"/>
        <v>25.58</v>
      </c>
      <c r="S13" s="302">
        <f t="shared" si="2"/>
        <v>48.355387523629481</v>
      </c>
      <c r="T13" s="299">
        <f t="shared" si="3"/>
        <v>17.320000000000007</v>
      </c>
      <c r="U13" s="302">
        <f t="shared" si="4"/>
        <v>32.74102079395086</v>
      </c>
      <c r="V13" s="299">
        <f t="shared" si="5"/>
        <v>35.58</v>
      </c>
      <c r="W13" s="302">
        <f t="shared" si="6"/>
        <v>81.096408317580341</v>
      </c>
    </row>
    <row r="14" spans="1:25" ht="29.15" customHeight="1" x14ac:dyDescent="0.25">
      <c r="A14" s="287" t="s">
        <v>176</v>
      </c>
      <c r="B14" s="276" t="s">
        <v>180</v>
      </c>
      <c r="C14" s="276">
        <v>7</v>
      </c>
      <c r="D14" s="276">
        <v>8</v>
      </c>
      <c r="E14" s="280">
        <v>59.760000000000005</v>
      </c>
      <c r="F14" s="299">
        <f t="shared" si="7"/>
        <v>54.760000000000005</v>
      </c>
      <c r="G14" s="299">
        <v>25.54</v>
      </c>
      <c r="H14" s="299"/>
      <c r="I14" s="299"/>
      <c r="J14" s="299">
        <v>4.42</v>
      </c>
      <c r="K14" s="299"/>
      <c r="L14" s="299">
        <f t="shared" si="8"/>
        <v>29.96</v>
      </c>
      <c r="M14" s="299">
        <f t="shared" si="9"/>
        <v>2</v>
      </c>
      <c r="N14" s="299">
        <f t="shared" si="10"/>
        <v>24.96</v>
      </c>
      <c r="O14" s="299">
        <v>15.94</v>
      </c>
      <c r="P14" s="299"/>
      <c r="Q14" s="299">
        <f t="shared" ref="Q14:Q15" si="11">COUNT(O14:P14)</f>
        <v>1</v>
      </c>
      <c r="R14" s="299">
        <f t="shared" si="1"/>
        <v>13.44</v>
      </c>
      <c r="S14" s="302">
        <f t="shared" si="2"/>
        <v>24.543462381300216</v>
      </c>
      <c r="T14" s="299">
        <f t="shared" si="3"/>
        <v>16.360000000000007</v>
      </c>
      <c r="U14" s="302">
        <f t="shared" si="4"/>
        <v>29.875821767713671</v>
      </c>
      <c r="V14" s="299">
        <f t="shared" si="5"/>
        <v>38.4</v>
      </c>
      <c r="W14" s="302">
        <f t="shared" si="6"/>
        <v>54.41928414901389</v>
      </c>
    </row>
    <row r="15" spans="1:25" ht="29.15" customHeight="1" x14ac:dyDescent="0.25">
      <c r="A15" s="287" t="s">
        <v>175</v>
      </c>
      <c r="B15" s="276" t="s">
        <v>180</v>
      </c>
      <c r="C15" s="276">
        <v>6</v>
      </c>
      <c r="D15" s="276">
        <v>9</v>
      </c>
      <c r="E15" s="280">
        <v>69.28</v>
      </c>
      <c r="F15" s="299">
        <f t="shared" si="7"/>
        <v>64.28</v>
      </c>
      <c r="G15" s="299">
        <v>26.26</v>
      </c>
      <c r="H15" s="299"/>
      <c r="I15" s="299"/>
      <c r="J15" s="299">
        <v>6.36</v>
      </c>
      <c r="K15" s="299"/>
      <c r="L15" s="299">
        <f t="shared" si="8"/>
        <v>32.620000000000005</v>
      </c>
      <c r="M15" s="299">
        <f t="shared" si="9"/>
        <v>2</v>
      </c>
      <c r="N15" s="299">
        <f t="shared" si="10"/>
        <v>27.620000000000005</v>
      </c>
      <c r="O15" s="299">
        <v>14.44</v>
      </c>
      <c r="P15" s="299"/>
      <c r="Q15" s="299">
        <f t="shared" si="11"/>
        <v>1</v>
      </c>
      <c r="R15" s="299">
        <f t="shared" si="1"/>
        <v>11.94</v>
      </c>
      <c r="S15" s="302">
        <f t="shared" si="2"/>
        <v>18.574984443061602</v>
      </c>
      <c r="T15" s="299">
        <f t="shared" si="3"/>
        <v>24.72</v>
      </c>
      <c r="U15" s="302">
        <f t="shared" si="4"/>
        <v>38.456751711263223</v>
      </c>
      <c r="V15" s="299">
        <f t="shared" si="5"/>
        <v>39.56</v>
      </c>
      <c r="W15" s="302">
        <f t="shared" si="6"/>
        <v>57.031736154324825</v>
      </c>
    </row>
    <row r="16" spans="1:25" ht="14" x14ac:dyDescent="0.25">
      <c r="A16" s="230" t="s">
        <v>21</v>
      </c>
      <c r="B16" s="229"/>
      <c r="C16" s="228"/>
      <c r="D16" s="228"/>
      <c r="E16" s="311">
        <f>AVERAGE(E7:E15)</f>
        <v>63.642222222222216</v>
      </c>
      <c r="F16" s="311">
        <f>AVERAGE(F7:F15)</f>
        <v>58.642222222222216</v>
      </c>
      <c r="G16" s="311">
        <f>AVERAGE(G7:G15)</f>
        <v>20.528888888888886</v>
      </c>
      <c r="H16" s="311"/>
      <c r="I16" s="311"/>
      <c r="J16" s="311"/>
      <c r="K16" s="311"/>
      <c r="L16" s="311">
        <f>AVERAGE(L7:L15)</f>
        <v>26.311111111111114</v>
      </c>
      <c r="M16" s="299"/>
      <c r="N16" s="299"/>
      <c r="O16" s="311"/>
      <c r="P16" s="311"/>
      <c r="Q16" s="299"/>
      <c r="R16" s="312">
        <f>AVERAGE(R7:R15)</f>
        <v>17.206666666666667</v>
      </c>
      <c r="S16" s="311">
        <f t="shared" ref="S16:W16" si="12">AVERAGE(S7:S15)</f>
        <v>29.506747053762393</v>
      </c>
      <c r="T16" s="312">
        <f t="shared" si="12"/>
        <v>20.12444444444445</v>
      </c>
      <c r="U16" s="311">
        <f t="shared" si="12"/>
        <v>34.225098631102895</v>
      </c>
      <c r="V16" s="312">
        <f t="shared" si="12"/>
        <v>38.517777777777773</v>
      </c>
      <c r="W16" s="311">
        <f t="shared" si="12"/>
        <v>63.73184568486527</v>
      </c>
    </row>
    <row r="18" spans="1:4" outlineLevel="1" x14ac:dyDescent="0.25">
      <c r="A18" s="225" t="s">
        <v>28</v>
      </c>
      <c r="C18" s="227">
        <v>2</v>
      </c>
      <c r="D18" s="227">
        <v>2</v>
      </c>
    </row>
    <row r="19" spans="1:4" outlineLevel="1" x14ac:dyDescent="0.25">
      <c r="A19" s="225" t="s">
        <v>15</v>
      </c>
      <c r="C19" s="225">
        <v>2.5</v>
      </c>
      <c r="D19" s="225">
        <v>2.5</v>
      </c>
    </row>
  </sheetData>
  <sortState xmlns:xlrd2="http://schemas.microsoft.com/office/spreadsheetml/2017/richdata2" ref="A7:V16">
    <sortCondition ref="C7:C16"/>
  </sortState>
  <mergeCells count="11">
    <mergeCell ref="E4:E5"/>
    <mergeCell ref="F4:F5"/>
    <mergeCell ref="G4:M5"/>
    <mergeCell ref="O4:Q5"/>
    <mergeCell ref="R4:R5"/>
    <mergeCell ref="N4:N5"/>
    <mergeCell ref="T4:T5"/>
    <mergeCell ref="U4:U5"/>
    <mergeCell ref="V4:V5"/>
    <mergeCell ref="W4:W5"/>
    <mergeCell ref="S4:S5"/>
  </mergeCells>
  <pageMargins left="0.43307086614173229" right="0.19685039370078741" top="0.19685039370078741" bottom="0.31496062992125984" header="0.19685039370078741" footer="0.19685039370078741"/>
  <pageSetup paperSize="9" scale="8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/>
    <pageSetUpPr fitToPage="1"/>
  </sheetPr>
  <dimension ref="A1:GX17"/>
  <sheetViews>
    <sheetView workbookViewId="0">
      <selection activeCell="D22" sqref="D22"/>
    </sheetView>
  </sheetViews>
  <sheetFormatPr baseColWidth="10" defaultRowHeight="12.5" outlineLevelCol="1" x14ac:dyDescent="0.25"/>
  <cols>
    <col min="1" max="1" width="18" style="40" customWidth="1"/>
    <col min="2" max="2" width="8.81640625" style="40" customWidth="1"/>
    <col min="3" max="4" width="7.453125" style="12" customWidth="1" outlineLevel="1"/>
    <col min="5" max="11" width="7.7265625" customWidth="1"/>
    <col min="12" max="12" width="7.81640625" customWidth="1"/>
    <col min="13" max="18" width="7.7265625" customWidth="1"/>
    <col min="19" max="19" width="9" customWidth="1"/>
    <col min="20" max="24" width="7.7265625" customWidth="1"/>
    <col min="25" max="25" width="9.26953125" hidden="1" customWidth="1" outlineLevel="1"/>
    <col min="26" max="26" width="8.453125" hidden="1" customWidth="1" outlineLevel="1"/>
    <col min="27" max="27" width="11.453125" collapsed="1"/>
  </cols>
  <sheetData>
    <row r="1" spans="1:206" s="1" customFormat="1" ht="15.5" x14ac:dyDescent="0.35">
      <c r="A1" s="41" t="s">
        <v>188</v>
      </c>
      <c r="B1" s="41"/>
      <c r="C1" s="9"/>
      <c r="D1" s="9"/>
      <c r="G1" s="41"/>
      <c r="U1" s="324" t="s">
        <v>209</v>
      </c>
      <c r="V1" s="324"/>
      <c r="W1" s="324"/>
      <c r="X1" s="324"/>
    </row>
    <row r="2" spans="1:206" s="1" customFormat="1" ht="15.5" x14ac:dyDescent="0.35">
      <c r="A2" s="36"/>
      <c r="B2" s="36"/>
      <c r="C2" s="9"/>
      <c r="D2" s="9"/>
    </row>
    <row r="3" spans="1:206" s="5" customFormat="1" ht="5.25" customHeight="1" x14ac:dyDescent="0.25">
      <c r="A3" s="202"/>
      <c r="B3" s="202"/>
      <c r="C3" s="203"/>
      <c r="D3" s="203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  <c r="P3" s="204"/>
      <c r="Q3" s="204"/>
      <c r="R3" s="204"/>
      <c r="S3" s="204"/>
      <c r="T3" s="204"/>
      <c r="U3" s="204"/>
      <c r="V3" s="204"/>
      <c r="W3" s="204"/>
      <c r="X3" s="204"/>
      <c r="Y3" s="204"/>
      <c r="Z3" s="260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</row>
    <row r="4" spans="1:206" s="3" customFormat="1" ht="54" customHeight="1" x14ac:dyDescent="0.25">
      <c r="A4" s="129" t="s">
        <v>0</v>
      </c>
      <c r="B4" s="129" t="s">
        <v>44</v>
      </c>
      <c r="C4" s="130" t="s">
        <v>11</v>
      </c>
      <c r="D4" s="130" t="s">
        <v>193</v>
      </c>
      <c r="E4" s="131" t="s">
        <v>56</v>
      </c>
      <c r="F4" s="131" t="s">
        <v>57</v>
      </c>
      <c r="G4" s="131" t="s">
        <v>58</v>
      </c>
      <c r="H4" s="131" t="s">
        <v>59</v>
      </c>
      <c r="I4" s="131" t="s">
        <v>60</v>
      </c>
      <c r="J4" s="131" t="s">
        <v>12</v>
      </c>
      <c r="K4" s="131" t="s">
        <v>32</v>
      </c>
      <c r="L4" s="131" t="s">
        <v>167</v>
      </c>
      <c r="M4" s="131" t="s">
        <v>91</v>
      </c>
      <c r="N4" s="131" t="s">
        <v>63</v>
      </c>
      <c r="O4" s="131" t="s">
        <v>70</v>
      </c>
      <c r="P4" s="131" t="s">
        <v>92</v>
      </c>
      <c r="Q4" s="131" t="s">
        <v>29</v>
      </c>
      <c r="R4" s="131" t="s">
        <v>33</v>
      </c>
      <c r="S4" s="131" t="s">
        <v>166</v>
      </c>
      <c r="T4" s="131" t="s">
        <v>128</v>
      </c>
      <c r="U4" s="131" t="s">
        <v>31</v>
      </c>
      <c r="V4" s="131" t="s">
        <v>67</v>
      </c>
      <c r="W4" s="131" t="s">
        <v>68</v>
      </c>
      <c r="X4" s="132" t="s">
        <v>69</v>
      </c>
      <c r="Y4" s="209" t="s">
        <v>120</v>
      </c>
      <c r="Z4" s="210" t="s">
        <v>119</v>
      </c>
    </row>
    <row r="5" spans="1:206" s="4" customFormat="1" ht="79.5" customHeight="1" x14ac:dyDescent="0.25">
      <c r="A5" s="133"/>
      <c r="B5" s="133"/>
      <c r="C5" s="134"/>
      <c r="D5" s="134"/>
      <c r="E5" s="135" t="s">
        <v>103</v>
      </c>
      <c r="F5" s="135" t="s">
        <v>97</v>
      </c>
      <c r="G5" s="135" t="s">
        <v>104</v>
      </c>
      <c r="H5" s="135" t="s">
        <v>99</v>
      </c>
      <c r="I5" s="135" t="s">
        <v>100</v>
      </c>
      <c r="J5" s="135" t="s">
        <v>96</v>
      </c>
      <c r="K5" s="135" t="s">
        <v>96</v>
      </c>
      <c r="L5" s="135" t="s">
        <v>101</v>
      </c>
      <c r="M5" s="135" t="s">
        <v>106</v>
      </c>
      <c r="N5" s="135" t="s">
        <v>98</v>
      </c>
      <c r="O5" s="135" t="s">
        <v>107</v>
      </c>
      <c r="P5" s="135" t="s">
        <v>1</v>
      </c>
      <c r="Q5" s="135" t="s">
        <v>107</v>
      </c>
      <c r="R5" s="135" t="s">
        <v>108</v>
      </c>
      <c r="S5" s="135" t="s">
        <v>108</v>
      </c>
      <c r="T5" s="135" t="s">
        <v>108</v>
      </c>
      <c r="U5" s="135" t="s">
        <v>110</v>
      </c>
      <c r="V5" s="135" t="s">
        <v>109</v>
      </c>
      <c r="W5" s="135"/>
      <c r="X5" s="135"/>
      <c r="Y5" s="135"/>
      <c r="Z5" s="135"/>
    </row>
    <row r="6" spans="1:206" s="4" customFormat="1" ht="8.25" hidden="1" customHeight="1" x14ac:dyDescent="0.25">
      <c r="A6" s="37"/>
      <c r="B6" s="68"/>
      <c r="C6" s="10"/>
      <c r="D6" s="10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06" s="2" customFormat="1" ht="28.5" customHeight="1" x14ac:dyDescent="0.25">
      <c r="A7" s="287" t="s">
        <v>171</v>
      </c>
      <c r="B7" s="276" t="s">
        <v>177</v>
      </c>
      <c r="C7" s="95">
        <v>1</v>
      </c>
      <c r="D7" s="95">
        <v>5</v>
      </c>
      <c r="E7" s="96">
        <v>9</v>
      </c>
      <c r="F7" s="96">
        <v>8.5</v>
      </c>
      <c r="G7" s="96">
        <v>9</v>
      </c>
      <c r="H7" s="96">
        <v>9</v>
      </c>
      <c r="I7" s="96">
        <v>8</v>
      </c>
      <c r="J7" s="96">
        <v>8</v>
      </c>
      <c r="K7" s="74">
        <v>7.5</v>
      </c>
      <c r="L7" s="96">
        <v>9</v>
      </c>
      <c r="M7" s="96">
        <v>9</v>
      </c>
      <c r="N7" s="74">
        <v>6</v>
      </c>
      <c r="O7" s="96">
        <v>8</v>
      </c>
      <c r="P7" s="74">
        <v>7</v>
      </c>
      <c r="Q7" s="74">
        <v>8</v>
      </c>
      <c r="R7" s="96">
        <v>8</v>
      </c>
      <c r="S7" s="96">
        <v>9</v>
      </c>
      <c r="T7" s="96">
        <v>9</v>
      </c>
      <c r="U7" s="96">
        <v>9</v>
      </c>
      <c r="V7" s="96">
        <v>9</v>
      </c>
      <c r="W7" s="96">
        <f t="shared" ref="W7:W15" si="0">SUM(E7:V7)</f>
        <v>150</v>
      </c>
      <c r="X7" s="96">
        <v>1</v>
      </c>
      <c r="Y7" s="96">
        <f t="shared" ref="Y7:Y15" si="1">SUM(E7:P7)+U7</f>
        <v>107</v>
      </c>
      <c r="Z7" s="265">
        <v>1</v>
      </c>
    </row>
    <row r="8" spans="1:206" s="2" customFormat="1" ht="28.5" customHeight="1" x14ac:dyDescent="0.25">
      <c r="A8" s="287" t="s">
        <v>175</v>
      </c>
      <c r="B8" s="276" t="s">
        <v>180</v>
      </c>
      <c r="C8" s="95">
        <v>6</v>
      </c>
      <c r="D8" s="95">
        <v>9</v>
      </c>
      <c r="E8" s="96">
        <v>8.5</v>
      </c>
      <c r="F8" s="96">
        <v>9</v>
      </c>
      <c r="G8" s="96">
        <v>8</v>
      </c>
      <c r="H8" s="96">
        <v>9</v>
      </c>
      <c r="I8" s="96">
        <v>9</v>
      </c>
      <c r="J8" s="96">
        <v>8</v>
      </c>
      <c r="K8" s="96">
        <v>8.5</v>
      </c>
      <c r="L8" s="74">
        <v>8</v>
      </c>
      <c r="M8" s="96">
        <v>9</v>
      </c>
      <c r="N8" s="74">
        <v>7</v>
      </c>
      <c r="O8" s="96">
        <v>8</v>
      </c>
      <c r="P8" s="74">
        <v>6</v>
      </c>
      <c r="Q8" s="96">
        <v>8</v>
      </c>
      <c r="R8" s="96">
        <v>8</v>
      </c>
      <c r="S8" s="96">
        <v>9</v>
      </c>
      <c r="T8" s="96">
        <v>9</v>
      </c>
      <c r="U8" s="96">
        <v>8.5</v>
      </c>
      <c r="V8" s="96">
        <v>9</v>
      </c>
      <c r="W8" s="96">
        <f t="shared" si="0"/>
        <v>149.5</v>
      </c>
      <c r="X8" s="96">
        <v>1</v>
      </c>
      <c r="Y8" s="96">
        <f t="shared" si="1"/>
        <v>106.5</v>
      </c>
      <c r="Z8" s="265">
        <v>1</v>
      </c>
    </row>
    <row r="9" spans="1:206" s="2" customFormat="1" ht="28.5" customHeight="1" x14ac:dyDescent="0.25">
      <c r="A9" s="287" t="s">
        <v>191</v>
      </c>
      <c r="B9" s="276" t="s">
        <v>179</v>
      </c>
      <c r="C9" s="95">
        <v>4</v>
      </c>
      <c r="D9" s="95">
        <v>3</v>
      </c>
      <c r="E9" s="96">
        <v>8.5</v>
      </c>
      <c r="F9" s="96">
        <v>8.5</v>
      </c>
      <c r="G9" s="96">
        <v>8</v>
      </c>
      <c r="H9" s="96">
        <v>9</v>
      </c>
      <c r="I9" s="74">
        <v>7</v>
      </c>
      <c r="J9" s="74">
        <v>6</v>
      </c>
      <c r="K9" s="74">
        <v>8</v>
      </c>
      <c r="L9" s="74">
        <v>8</v>
      </c>
      <c r="M9" s="96">
        <v>9</v>
      </c>
      <c r="N9" s="74">
        <v>7</v>
      </c>
      <c r="O9" s="96">
        <v>9</v>
      </c>
      <c r="P9" s="96">
        <v>8</v>
      </c>
      <c r="Q9" s="96">
        <v>8</v>
      </c>
      <c r="R9" s="96">
        <v>8</v>
      </c>
      <c r="S9" s="96">
        <v>8</v>
      </c>
      <c r="T9" s="74">
        <v>7</v>
      </c>
      <c r="U9" s="74">
        <v>7</v>
      </c>
      <c r="V9" s="74">
        <v>7</v>
      </c>
      <c r="W9" s="96">
        <f t="shared" si="0"/>
        <v>141</v>
      </c>
      <c r="X9" s="96">
        <v>3</v>
      </c>
      <c r="Y9" s="96">
        <f t="shared" si="1"/>
        <v>103</v>
      </c>
      <c r="Z9" s="95">
        <v>4</v>
      </c>
    </row>
    <row r="10" spans="1:206" s="2" customFormat="1" ht="28.5" customHeight="1" x14ac:dyDescent="0.25">
      <c r="A10" s="287" t="s">
        <v>172</v>
      </c>
      <c r="B10" s="276" t="s">
        <v>178</v>
      </c>
      <c r="C10" s="95">
        <v>9</v>
      </c>
      <c r="D10" s="95">
        <v>6</v>
      </c>
      <c r="E10" s="96">
        <v>9</v>
      </c>
      <c r="F10" s="96">
        <v>8</v>
      </c>
      <c r="G10" s="74">
        <v>7</v>
      </c>
      <c r="H10" s="96">
        <v>8</v>
      </c>
      <c r="I10" s="96">
        <v>8</v>
      </c>
      <c r="J10" s="74">
        <v>7</v>
      </c>
      <c r="K10" s="96">
        <v>8.5</v>
      </c>
      <c r="L10" s="96">
        <v>9</v>
      </c>
      <c r="M10" s="96">
        <v>8</v>
      </c>
      <c r="N10" s="96">
        <v>8</v>
      </c>
      <c r="O10" s="74">
        <v>7</v>
      </c>
      <c r="P10" s="96">
        <v>8</v>
      </c>
      <c r="Q10" s="74">
        <v>7</v>
      </c>
      <c r="R10" s="74">
        <v>7</v>
      </c>
      <c r="S10" s="96">
        <v>9</v>
      </c>
      <c r="T10" s="74">
        <v>7</v>
      </c>
      <c r="U10" s="96">
        <v>8</v>
      </c>
      <c r="V10" s="74">
        <v>7</v>
      </c>
      <c r="W10" s="96">
        <f t="shared" si="0"/>
        <v>140.5</v>
      </c>
      <c r="X10" s="96">
        <v>3</v>
      </c>
      <c r="Y10" s="96">
        <f t="shared" si="1"/>
        <v>103.5</v>
      </c>
      <c r="Z10" s="265">
        <v>3</v>
      </c>
    </row>
    <row r="11" spans="1:206" s="2" customFormat="1" ht="28.5" customHeight="1" x14ac:dyDescent="0.25">
      <c r="A11" s="287" t="s">
        <v>190</v>
      </c>
      <c r="B11" s="276" t="s">
        <v>179</v>
      </c>
      <c r="C11" s="95">
        <v>3</v>
      </c>
      <c r="D11" s="95">
        <v>2</v>
      </c>
      <c r="E11" s="96">
        <v>8.5</v>
      </c>
      <c r="F11" s="96">
        <v>9</v>
      </c>
      <c r="G11" s="74">
        <v>7</v>
      </c>
      <c r="H11" s="74">
        <v>7</v>
      </c>
      <c r="I11" s="96">
        <v>8</v>
      </c>
      <c r="J11" s="74">
        <v>7</v>
      </c>
      <c r="K11" s="74">
        <v>8</v>
      </c>
      <c r="L11" s="96">
        <v>9</v>
      </c>
      <c r="M11" s="96">
        <v>9</v>
      </c>
      <c r="N11" s="74">
        <v>6</v>
      </c>
      <c r="O11" s="96">
        <v>8</v>
      </c>
      <c r="P11" s="96">
        <v>8</v>
      </c>
      <c r="Q11" s="74">
        <v>7</v>
      </c>
      <c r="R11" s="96">
        <v>8</v>
      </c>
      <c r="S11" s="96">
        <v>9</v>
      </c>
      <c r="T11" s="74">
        <v>7</v>
      </c>
      <c r="U11" s="74">
        <v>7</v>
      </c>
      <c r="V11" s="74">
        <v>6</v>
      </c>
      <c r="W11" s="96">
        <f t="shared" si="0"/>
        <v>138.5</v>
      </c>
      <c r="X11" s="74">
        <v>5</v>
      </c>
      <c r="Y11" s="96">
        <f t="shared" si="1"/>
        <v>101.5</v>
      </c>
      <c r="Z11" s="95">
        <v>6</v>
      </c>
    </row>
    <row r="12" spans="1:206" s="2" customFormat="1" ht="28.5" customHeight="1" x14ac:dyDescent="0.25">
      <c r="A12" s="287" t="s">
        <v>174</v>
      </c>
      <c r="B12" s="276" t="s">
        <v>180</v>
      </c>
      <c r="C12" s="95">
        <v>5</v>
      </c>
      <c r="D12" s="95">
        <v>4</v>
      </c>
      <c r="E12" s="96">
        <v>7.5</v>
      </c>
      <c r="F12" s="96">
        <v>8.5</v>
      </c>
      <c r="G12" s="74">
        <v>7</v>
      </c>
      <c r="H12" s="96">
        <v>8</v>
      </c>
      <c r="I12" s="96">
        <v>9</v>
      </c>
      <c r="J12" s="96">
        <v>8</v>
      </c>
      <c r="K12" s="96">
        <v>8.5</v>
      </c>
      <c r="L12" s="96">
        <v>9</v>
      </c>
      <c r="M12" s="96">
        <v>9</v>
      </c>
      <c r="N12" s="74">
        <v>7</v>
      </c>
      <c r="O12" s="96">
        <v>9</v>
      </c>
      <c r="P12" s="74">
        <v>6</v>
      </c>
      <c r="Q12" s="74">
        <v>5</v>
      </c>
      <c r="R12" s="96">
        <v>8</v>
      </c>
      <c r="S12" s="96">
        <v>9</v>
      </c>
      <c r="T12" s="96">
        <v>8</v>
      </c>
      <c r="U12" s="74">
        <v>6</v>
      </c>
      <c r="V12" s="74">
        <v>6</v>
      </c>
      <c r="W12" s="96">
        <f t="shared" si="0"/>
        <v>138.5</v>
      </c>
      <c r="X12" s="74">
        <v>5</v>
      </c>
      <c r="Y12" s="96">
        <f t="shared" si="1"/>
        <v>102.5</v>
      </c>
      <c r="Z12" s="95">
        <v>4</v>
      </c>
    </row>
    <row r="13" spans="1:206" s="2" customFormat="1" ht="28.5" customHeight="1" x14ac:dyDescent="0.25">
      <c r="A13" s="287" t="s">
        <v>176</v>
      </c>
      <c r="B13" s="276" t="s">
        <v>180</v>
      </c>
      <c r="C13" s="95">
        <v>7</v>
      </c>
      <c r="D13" s="95">
        <v>8</v>
      </c>
      <c r="E13" s="74">
        <v>7</v>
      </c>
      <c r="F13" s="74">
        <v>6.5</v>
      </c>
      <c r="G13" s="74">
        <v>5</v>
      </c>
      <c r="H13" s="74">
        <v>6</v>
      </c>
      <c r="I13" s="96">
        <v>8</v>
      </c>
      <c r="J13" s="96">
        <v>8</v>
      </c>
      <c r="K13" s="96">
        <v>8.5</v>
      </c>
      <c r="L13" s="96">
        <v>9</v>
      </c>
      <c r="M13" s="96">
        <v>9</v>
      </c>
      <c r="N13" s="96">
        <v>8</v>
      </c>
      <c r="O13" s="96">
        <v>8</v>
      </c>
      <c r="P13" s="74">
        <v>7</v>
      </c>
      <c r="Q13" s="96">
        <v>8</v>
      </c>
      <c r="R13" s="96">
        <v>8</v>
      </c>
      <c r="S13" s="74">
        <v>7</v>
      </c>
      <c r="T13" s="96">
        <v>8</v>
      </c>
      <c r="U13" s="74">
        <v>5.5</v>
      </c>
      <c r="V13" s="74">
        <v>5</v>
      </c>
      <c r="W13" s="96">
        <f t="shared" si="0"/>
        <v>131.5</v>
      </c>
      <c r="X13" s="74">
        <v>7</v>
      </c>
      <c r="Y13" s="96">
        <f t="shared" si="1"/>
        <v>95.5</v>
      </c>
      <c r="Z13" s="95">
        <v>7</v>
      </c>
    </row>
    <row r="14" spans="1:206" s="2" customFormat="1" ht="28.5" customHeight="1" x14ac:dyDescent="0.25">
      <c r="A14" s="287" t="s">
        <v>173</v>
      </c>
      <c r="B14" s="276" t="s">
        <v>178</v>
      </c>
      <c r="C14" s="95">
        <v>2</v>
      </c>
      <c r="D14" s="95">
        <v>1</v>
      </c>
      <c r="E14" s="96">
        <v>8</v>
      </c>
      <c r="F14" s="74">
        <v>6.5</v>
      </c>
      <c r="G14" s="74">
        <v>6</v>
      </c>
      <c r="H14" s="74">
        <v>6</v>
      </c>
      <c r="I14" s="96">
        <v>8</v>
      </c>
      <c r="J14" s="96">
        <v>8</v>
      </c>
      <c r="K14" s="74">
        <v>8</v>
      </c>
      <c r="L14" s="74">
        <v>8</v>
      </c>
      <c r="M14" s="74">
        <v>7</v>
      </c>
      <c r="N14" s="96">
        <v>9</v>
      </c>
      <c r="O14" s="96">
        <v>8</v>
      </c>
      <c r="P14" s="74">
        <v>7</v>
      </c>
      <c r="Q14" s="74">
        <v>6</v>
      </c>
      <c r="R14" s="96">
        <v>8</v>
      </c>
      <c r="S14" s="96">
        <v>8</v>
      </c>
      <c r="T14" s="96">
        <v>8</v>
      </c>
      <c r="U14" s="74">
        <v>5.5</v>
      </c>
      <c r="V14" s="74">
        <v>4</v>
      </c>
      <c r="W14" s="96">
        <f t="shared" si="0"/>
        <v>129</v>
      </c>
      <c r="X14" s="74">
        <v>8</v>
      </c>
      <c r="Y14" s="96">
        <f t="shared" si="1"/>
        <v>95</v>
      </c>
      <c r="Z14" s="95">
        <v>8</v>
      </c>
    </row>
    <row r="15" spans="1:206" s="2" customFormat="1" ht="28.5" customHeight="1" x14ac:dyDescent="0.25">
      <c r="A15" s="287" t="s">
        <v>192</v>
      </c>
      <c r="B15" s="276" t="s">
        <v>189</v>
      </c>
      <c r="C15" s="95">
        <v>8</v>
      </c>
      <c r="D15" s="95">
        <v>7</v>
      </c>
      <c r="E15" s="96">
        <v>7.5</v>
      </c>
      <c r="F15" s="96">
        <v>8</v>
      </c>
      <c r="G15" s="74">
        <v>6</v>
      </c>
      <c r="H15" s="96">
        <v>8</v>
      </c>
      <c r="I15" s="96">
        <v>8</v>
      </c>
      <c r="J15" s="96">
        <v>8</v>
      </c>
      <c r="K15" s="74">
        <v>8</v>
      </c>
      <c r="L15" s="74">
        <v>8</v>
      </c>
      <c r="M15" s="96">
        <v>9</v>
      </c>
      <c r="N15" s="74">
        <v>7</v>
      </c>
      <c r="O15" s="74">
        <v>5</v>
      </c>
      <c r="P15" s="74">
        <v>5</v>
      </c>
      <c r="Q15" s="74">
        <v>6</v>
      </c>
      <c r="R15" s="74">
        <v>4</v>
      </c>
      <c r="S15" s="96">
        <v>9</v>
      </c>
      <c r="T15" s="96">
        <v>9</v>
      </c>
      <c r="U15" s="74">
        <v>7</v>
      </c>
      <c r="V15" s="74">
        <v>3</v>
      </c>
      <c r="W15" s="96">
        <f t="shared" si="0"/>
        <v>125.5</v>
      </c>
      <c r="X15" s="74">
        <v>9</v>
      </c>
      <c r="Y15" s="96">
        <f t="shared" si="1"/>
        <v>94.5</v>
      </c>
      <c r="Z15" s="95">
        <v>8</v>
      </c>
    </row>
    <row r="16" spans="1:206" s="2" customFormat="1" ht="6.75" hidden="1" customHeight="1" x14ac:dyDescent="0.25">
      <c r="A16" s="38"/>
      <c r="B16" s="5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96">
        <f t="shared" ref="W16" si="2">SUM(E16:V16)</f>
        <v>0</v>
      </c>
      <c r="X16" s="8"/>
      <c r="Y16" s="96">
        <f t="shared" ref="Y16" si="3">SUM(E16:T16)</f>
        <v>0</v>
      </c>
      <c r="Z16" s="7">
        <v>16</v>
      </c>
    </row>
    <row r="17" spans="25:26" x14ac:dyDescent="0.25">
      <c r="Y17" s="2"/>
      <c r="Z17" s="2"/>
    </row>
  </sheetData>
  <sortState xmlns:xlrd2="http://schemas.microsoft.com/office/spreadsheetml/2017/richdata2" ref="A7:GX15">
    <sortCondition ref="X7:X15"/>
  </sortState>
  <mergeCells count="1">
    <mergeCell ref="U1:X1"/>
  </mergeCells>
  <phoneticPr fontId="0" type="noConversion"/>
  <pageMargins left="0.27559055118110237" right="0" top="0.19685039370078741" bottom="0.19685039370078741" header="0.19685039370078741" footer="0.31496062992125984"/>
  <pageSetup paperSize="9" scale="7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6" baseType="variant">
      <vt:variant>
        <vt:lpstr>Arbeitsblätter</vt:lpstr>
      </vt:variant>
      <vt:variant>
        <vt:i4>10</vt:i4>
      </vt:variant>
      <vt:variant>
        <vt:lpstr>Diagramme</vt:lpstr>
      </vt:variant>
      <vt:variant>
        <vt:i4>1</vt:i4>
      </vt:variant>
      <vt:variant>
        <vt:lpstr>Benannte Bereiche</vt:lpstr>
      </vt:variant>
      <vt:variant>
        <vt:i4>13</vt:i4>
      </vt:variant>
    </vt:vector>
  </HeadingPairs>
  <TitlesOfParts>
    <vt:vector size="24" baseType="lpstr">
      <vt:lpstr> Ernteergebnis</vt:lpstr>
      <vt:lpstr> Ernteergebnis Herbst</vt:lpstr>
      <vt:lpstr>Feldbeurteilung</vt:lpstr>
      <vt:lpstr>Waschbeurteilung Herbst</vt:lpstr>
      <vt:lpstr>Rübenlänge</vt:lpstr>
      <vt:lpstr>Rübendurchmesser</vt:lpstr>
      <vt:lpstr>Kühllager</vt:lpstr>
      <vt:lpstr>Wasserverlust</vt:lpstr>
      <vt:lpstr>Lagerverlust</vt:lpstr>
      <vt:lpstr>Waschbeurteilung</vt:lpstr>
      <vt:lpstr>Diagr Ertrag - Verlust</vt:lpstr>
      <vt:lpstr>' Ernteergebnis Herbst'!Druckbereich</vt:lpstr>
      <vt:lpstr>Feldbeurteilung!Druckbereich</vt:lpstr>
      <vt:lpstr>Waschbeurteilung!Druckbereich</vt:lpstr>
      <vt:lpstr>'Waschbeurteilung Herbst'!Druckbereich</vt:lpstr>
      <vt:lpstr>' Ernteergebnis'!Drucktitel</vt:lpstr>
      <vt:lpstr>' Ernteergebnis Herbst'!Drucktitel</vt:lpstr>
      <vt:lpstr>Feldbeurteilung!Drucktitel</vt:lpstr>
      <vt:lpstr>Kühllager!Drucktitel</vt:lpstr>
      <vt:lpstr>Lagerverlust!Drucktitel</vt:lpstr>
      <vt:lpstr>Rübendurchmesser!Drucktitel</vt:lpstr>
      <vt:lpstr>Rübenlänge!Drucktitel</vt:lpstr>
      <vt:lpstr>Waschbeurteilung!Drucktitel</vt:lpstr>
      <vt:lpstr>'Waschbeurteilung Herbst'!Drucktitel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LBBZ Seeland</dc:creator>
  <cp:lastModifiedBy>Bettina Springer</cp:lastModifiedBy>
  <cp:lastPrinted>2024-04-11T14:27:54Z</cp:lastPrinted>
  <dcterms:created xsi:type="dcterms:W3CDTF">1999-10-01T13:58:20Z</dcterms:created>
  <dcterms:modified xsi:type="dcterms:W3CDTF">2024-04-16T05:44:27Z</dcterms:modified>
</cp:coreProperties>
</file>